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Users\servi\OneDrive\Documentos\nel\Documentos\Nelcy\Documentos\REV FIS\2024\CIERRE 2024\"/>
    </mc:Choice>
  </mc:AlternateContent>
  <xr:revisionPtr revIDLastSave="0" documentId="13_ncr:1_{EA4A1F87-1273-4EF9-9554-EFAEFB484B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ESUPUESTO 2024" sheetId="1" r:id="rId1"/>
    <sheet name="Hoja1" sheetId="18" state="hidden" r:id="rId2"/>
    <sheet name="PPTO.2023n" sheetId="16" state="hidden" r:id="rId3"/>
    <sheet name="INFORME CPXC OCTUBRE 2023" sheetId="17" state="hidden" r:id="rId4"/>
  </sheets>
  <definedNames>
    <definedName name="_xlnm.Print_Area" localSheetId="0">'PRESUPUESTO 2024'!$B$2:$S$95</definedName>
    <definedName name="Excel_BuiltIn_Print_Area_2">#REF!</definedName>
    <definedName name="_xlnm.Print_Titles" localSheetId="0">'PRESUPUESTO 2024'!$2:$7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8" i="1" l="1"/>
  <c r="T79" i="1"/>
  <c r="T78" i="1"/>
  <c r="T77" i="1"/>
  <c r="T37" i="1"/>
  <c r="E71" i="1"/>
  <c r="D66" i="1"/>
  <c r="E53" i="1"/>
  <c r="F53" i="1" s="1"/>
  <c r="F34" i="1"/>
  <c r="F35" i="1"/>
  <c r="F36" i="1"/>
  <c r="F37" i="1"/>
  <c r="F38" i="1"/>
  <c r="F39" i="1"/>
  <c r="F40" i="1"/>
  <c r="F41" i="1"/>
  <c r="F42" i="1"/>
  <c r="F43" i="1"/>
  <c r="F44" i="1"/>
  <c r="F68" i="1"/>
  <c r="F45" i="1"/>
  <c r="F46" i="1"/>
  <c r="F47" i="1"/>
  <c r="F48" i="1"/>
  <c r="F49" i="1"/>
  <c r="F50" i="1"/>
  <c r="F51" i="1"/>
  <c r="F52" i="1"/>
  <c r="F54" i="1"/>
  <c r="F55" i="1"/>
  <c r="F56" i="1"/>
  <c r="F57" i="1"/>
  <c r="F58" i="1"/>
  <c r="F59" i="1"/>
  <c r="F60" i="1"/>
  <c r="F61" i="1"/>
  <c r="F62" i="1"/>
  <c r="F63" i="1"/>
  <c r="F64" i="1"/>
  <c r="F65" i="1"/>
  <c r="F67" i="1"/>
  <c r="F66" i="1"/>
  <c r="D72" i="1"/>
  <c r="S88" i="1"/>
  <c r="S89" i="1"/>
  <c r="S90" i="1"/>
  <c r="S91" i="1"/>
  <c r="S87" i="1"/>
  <c r="S85" i="1"/>
  <c r="S84" i="1"/>
  <c r="S82" i="1"/>
  <c r="D69" i="1"/>
  <c r="S34" i="1"/>
  <c r="S35" i="1"/>
  <c r="S36" i="1"/>
  <c r="S37" i="1"/>
  <c r="S38" i="1"/>
  <c r="S39" i="1"/>
  <c r="S40" i="1"/>
  <c r="S41" i="1"/>
  <c r="S42" i="1"/>
  <c r="S43" i="1"/>
  <c r="S44" i="1"/>
  <c r="S68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9" i="1"/>
  <c r="S70" i="1"/>
  <c r="S71" i="1"/>
  <c r="S72" i="1"/>
  <c r="S73" i="1"/>
  <c r="S74" i="1"/>
  <c r="S75" i="1"/>
  <c r="S76" i="1"/>
  <c r="S77" i="1"/>
  <c r="S78" i="1"/>
  <c r="S79" i="1"/>
  <c r="S80" i="1"/>
  <c r="S23" i="1"/>
  <c r="S24" i="1"/>
  <c r="S22" i="1"/>
  <c r="S16" i="1"/>
  <c r="S17" i="1"/>
  <c r="S15" i="1"/>
  <c r="R86" i="1"/>
  <c r="R83" i="1"/>
  <c r="R81" i="1"/>
  <c r="R32" i="1"/>
  <c r="R30" i="1" s="1"/>
  <c r="R21" i="1"/>
  <c r="R18" i="1"/>
  <c r="R14" i="1"/>
  <c r="R12" i="1" s="1"/>
  <c r="R26" i="1" s="1"/>
  <c r="S20" i="1"/>
  <c r="T20" i="1" s="1"/>
  <c r="Q18" i="1"/>
  <c r="P18" i="1"/>
  <c r="Q86" i="1"/>
  <c r="Q83" i="1"/>
  <c r="Q81" i="1"/>
  <c r="Q32" i="1"/>
  <c r="Q30" i="1" s="1"/>
  <c r="Q21" i="1"/>
  <c r="Q14" i="1"/>
  <c r="P86" i="1"/>
  <c r="P83" i="1"/>
  <c r="P81" i="1"/>
  <c r="P32" i="1"/>
  <c r="P30" i="1" s="1"/>
  <c r="P21" i="1"/>
  <c r="P14" i="1"/>
  <c r="R28" i="1" l="1"/>
  <c r="P12" i="1"/>
  <c r="K33" i="1"/>
  <c r="S33" i="1"/>
  <c r="S18" i="1"/>
  <c r="Q12" i="1"/>
  <c r="Q26" i="1" s="1"/>
  <c r="Q28" i="1"/>
  <c r="P28" i="1"/>
  <c r="P26" i="1"/>
  <c r="S21" i="1"/>
  <c r="O86" i="1"/>
  <c r="O83" i="1"/>
  <c r="O81" i="1"/>
  <c r="O32" i="1"/>
  <c r="O30" i="1" s="1"/>
  <c r="O21" i="1"/>
  <c r="O14" i="1"/>
  <c r="W37" i="1"/>
  <c r="T63" i="1"/>
  <c r="U63" i="1" l="1"/>
  <c r="V63" i="1" s="1"/>
  <c r="W63" i="1" s="1"/>
  <c r="O28" i="1"/>
  <c r="S32" i="1"/>
  <c r="S30" i="1" s="1"/>
  <c r="S14" i="1"/>
  <c r="S12" i="1" s="1"/>
  <c r="O12" i="1"/>
  <c r="O26" i="1" s="1"/>
  <c r="S25" i="1"/>
  <c r="S27" i="1"/>
  <c r="S29" i="1"/>
  <c r="S31" i="1"/>
  <c r="N86" i="1"/>
  <c r="N83" i="1"/>
  <c r="N81" i="1"/>
  <c r="N32" i="1"/>
  <c r="N30" i="1" s="1"/>
  <c r="N21" i="1"/>
  <c r="N14" i="1"/>
  <c r="U37" i="1"/>
  <c r="N12" i="1" l="1"/>
  <c r="N26" i="1" s="1"/>
  <c r="N28" i="1"/>
  <c r="M86" i="1"/>
  <c r="M83" i="1"/>
  <c r="M81" i="1"/>
  <c r="M32" i="1"/>
  <c r="M30" i="1" s="1"/>
  <c r="M21" i="1"/>
  <c r="M14" i="1"/>
  <c r="M12" i="1" l="1"/>
  <c r="M26" i="1" s="1"/>
  <c r="M28" i="1"/>
  <c r="F79" i="1" l="1"/>
  <c r="L86" i="1"/>
  <c r="L83" i="1"/>
  <c r="L81" i="1"/>
  <c r="L32" i="1"/>
  <c r="L30" i="1" s="1"/>
  <c r="L21" i="1"/>
  <c r="L14" i="1"/>
  <c r="F78" i="1"/>
  <c r="W11" i="1"/>
  <c r="W13" i="1"/>
  <c r="W22" i="1"/>
  <c r="W23" i="1"/>
  <c r="T16" i="1"/>
  <c r="W16" i="1" s="1"/>
  <c r="T17" i="1"/>
  <c r="W17" i="1" s="1"/>
  <c r="U22" i="1"/>
  <c r="K86" i="1"/>
  <c r="K83" i="1"/>
  <c r="K81" i="1"/>
  <c r="K32" i="1"/>
  <c r="K30" i="1" s="1"/>
  <c r="K21" i="1"/>
  <c r="K14" i="1"/>
  <c r="S81" i="1"/>
  <c r="J21" i="1"/>
  <c r="F23" i="1"/>
  <c r="J86" i="1"/>
  <c r="J83" i="1"/>
  <c r="J81" i="1"/>
  <c r="J32" i="1"/>
  <c r="J30" i="1" s="1"/>
  <c r="J14" i="1"/>
  <c r="I86" i="1"/>
  <c r="I83" i="1"/>
  <c r="I81" i="1"/>
  <c r="I32" i="1"/>
  <c r="I30" i="1" s="1"/>
  <c r="I21" i="1"/>
  <c r="I14" i="1"/>
  <c r="D32" i="1"/>
  <c r="D30" i="1" s="1"/>
  <c r="H14" i="1"/>
  <c r="G14" i="1"/>
  <c r="G32" i="1"/>
  <c r="U34" i="1"/>
  <c r="T34" i="1"/>
  <c r="U38" i="1"/>
  <c r="V38" i="1" s="1"/>
  <c r="T40" i="1"/>
  <c r="T41" i="1"/>
  <c r="T43" i="1"/>
  <c r="U46" i="1"/>
  <c r="V46" i="1" s="1"/>
  <c r="U49" i="1"/>
  <c r="V49" i="1" s="1"/>
  <c r="T51" i="1"/>
  <c r="U57" i="1"/>
  <c r="V57" i="1" s="1"/>
  <c r="F69" i="1"/>
  <c r="F70" i="1"/>
  <c r="F71" i="1"/>
  <c r="F72" i="1"/>
  <c r="T72" i="1" s="1"/>
  <c r="F73" i="1"/>
  <c r="T73" i="1" s="1"/>
  <c r="F74" i="1"/>
  <c r="U74" i="1" s="1"/>
  <c r="F75" i="1"/>
  <c r="F76" i="1"/>
  <c r="F77" i="1"/>
  <c r="F80" i="1"/>
  <c r="A8" i="1"/>
  <c r="I92" i="18"/>
  <c r="K92" i="18"/>
  <c r="M92" i="18"/>
  <c r="O92" i="18"/>
  <c r="Q92" i="18"/>
  <c r="S92" i="18"/>
  <c r="U92" i="18"/>
  <c r="W92" i="18"/>
  <c r="Y92" i="18"/>
  <c r="AA92" i="18"/>
  <c r="AC92" i="18"/>
  <c r="F92" i="18"/>
  <c r="I91" i="18"/>
  <c r="K91" i="18"/>
  <c r="M91" i="18"/>
  <c r="O91" i="18"/>
  <c r="Q91" i="18"/>
  <c r="S91" i="18"/>
  <c r="U91" i="18"/>
  <c r="W91" i="18"/>
  <c r="Y91" i="18"/>
  <c r="AA91" i="18"/>
  <c r="AC91" i="18"/>
  <c r="F91" i="18"/>
  <c r="I90" i="18"/>
  <c r="K90" i="18"/>
  <c r="M90" i="18"/>
  <c r="O90" i="18"/>
  <c r="Q90" i="18"/>
  <c r="S90" i="18"/>
  <c r="U90" i="18"/>
  <c r="W90" i="18"/>
  <c r="Y90" i="18"/>
  <c r="AA90" i="18"/>
  <c r="AC90" i="18"/>
  <c r="AD90" i="18"/>
  <c r="F90" i="18"/>
  <c r="I89" i="18"/>
  <c r="F89" i="18"/>
  <c r="AB88" i="18"/>
  <c r="Z88" i="18"/>
  <c r="X88" i="18"/>
  <c r="V88" i="18"/>
  <c r="T88" i="18"/>
  <c r="R88" i="18"/>
  <c r="P88" i="18"/>
  <c r="N88" i="18"/>
  <c r="L88" i="18"/>
  <c r="J88" i="18"/>
  <c r="H88" i="18"/>
  <c r="G88" i="18"/>
  <c r="E88" i="18"/>
  <c r="D88" i="18"/>
  <c r="C88" i="18"/>
  <c r="S87" i="18"/>
  <c r="U87" i="18"/>
  <c r="W87" i="18"/>
  <c r="Y87" i="18"/>
  <c r="AA87" i="18"/>
  <c r="AC87" i="18"/>
  <c r="AD87" i="18"/>
  <c r="K87" i="18"/>
  <c r="F87" i="18"/>
  <c r="AF87" i="18"/>
  <c r="I86" i="18"/>
  <c r="K86" i="18"/>
  <c r="F86" i="18"/>
  <c r="F85" i="18"/>
  <c r="Z85" i="18"/>
  <c r="X85" i="18"/>
  <c r="V85" i="18"/>
  <c r="T85" i="18"/>
  <c r="R85" i="18"/>
  <c r="P85" i="18"/>
  <c r="N85" i="18"/>
  <c r="L85" i="18"/>
  <c r="J85" i="18"/>
  <c r="H85" i="18"/>
  <c r="G85" i="18"/>
  <c r="E85" i="18"/>
  <c r="D85" i="18"/>
  <c r="C85" i="18"/>
  <c r="I84" i="18"/>
  <c r="K84" i="18"/>
  <c r="F84" i="18"/>
  <c r="AB83" i="18"/>
  <c r="Z83" i="18"/>
  <c r="X83" i="18"/>
  <c r="V83" i="18"/>
  <c r="T83" i="18"/>
  <c r="R83" i="18"/>
  <c r="P83" i="18"/>
  <c r="N83" i="18"/>
  <c r="L83" i="18"/>
  <c r="J83" i="18"/>
  <c r="H83" i="18"/>
  <c r="G83" i="18"/>
  <c r="E83" i="18"/>
  <c r="D83" i="18"/>
  <c r="C83" i="18"/>
  <c r="I82" i="18"/>
  <c r="F82" i="18"/>
  <c r="F81" i="18"/>
  <c r="AB81" i="18"/>
  <c r="Z81" i="18"/>
  <c r="X81" i="18"/>
  <c r="V81" i="18"/>
  <c r="T81" i="18"/>
  <c r="R81" i="18"/>
  <c r="P81" i="18"/>
  <c r="N81" i="18"/>
  <c r="L81" i="18"/>
  <c r="J81" i="18"/>
  <c r="H81" i="18"/>
  <c r="G81" i="18"/>
  <c r="E81" i="18"/>
  <c r="D81" i="18"/>
  <c r="C81" i="18"/>
  <c r="I80" i="18"/>
  <c r="K80" i="18"/>
  <c r="M80" i="18"/>
  <c r="O80" i="18"/>
  <c r="Q80" i="18"/>
  <c r="S80" i="18"/>
  <c r="U80" i="18"/>
  <c r="W80" i="18"/>
  <c r="Y80" i="18"/>
  <c r="AA80" i="18"/>
  <c r="AC80" i="18"/>
  <c r="F80" i="18"/>
  <c r="Q79" i="18"/>
  <c r="S79" i="18"/>
  <c r="U79" i="18"/>
  <c r="W79" i="18"/>
  <c r="Y79" i="18"/>
  <c r="AA79" i="18"/>
  <c r="AC79" i="18"/>
  <c r="I79" i="18"/>
  <c r="K79" i="18"/>
  <c r="M79" i="18"/>
  <c r="O79" i="18"/>
  <c r="F79" i="18"/>
  <c r="Q78" i="18"/>
  <c r="S78" i="18"/>
  <c r="U78" i="18"/>
  <c r="W78" i="18"/>
  <c r="Y78" i="18"/>
  <c r="AA78" i="18"/>
  <c r="AC78" i="18"/>
  <c r="I78" i="18"/>
  <c r="K78" i="18"/>
  <c r="M78" i="18"/>
  <c r="E78" i="18"/>
  <c r="F78" i="18"/>
  <c r="Q77" i="18"/>
  <c r="S77" i="18"/>
  <c r="U77" i="18"/>
  <c r="W77" i="18"/>
  <c r="Y77" i="18"/>
  <c r="AA77" i="18"/>
  <c r="AC77" i="18"/>
  <c r="I77" i="18"/>
  <c r="K77" i="18"/>
  <c r="M77" i="18"/>
  <c r="F77" i="18"/>
  <c r="M76" i="18"/>
  <c r="O76" i="18"/>
  <c r="Q76" i="18"/>
  <c r="S76" i="18"/>
  <c r="U76" i="18"/>
  <c r="W76" i="18"/>
  <c r="Y76" i="18"/>
  <c r="AA76" i="18"/>
  <c r="AC76" i="18"/>
  <c r="I76" i="18"/>
  <c r="K76" i="18"/>
  <c r="D76" i="18"/>
  <c r="F76" i="18"/>
  <c r="I75" i="18"/>
  <c r="K75" i="18"/>
  <c r="M75" i="18"/>
  <c r="O75" i="18"/>
  <c r="Q75" i="18"/>
  <c r="S75" i="18"/>
  <c r="U75" i="18"/>
  <c r="W75" i="18"/>
  <c r="Y75" i="18"/>
  <c r="AA75" i="18"/>
  <c r="AC75" i="18"/>
  <c r="F75" i="18"/>
  <c r="I74" i="18"/>
  <c r="K74" i="18"/>
  <c r="M74" i="18"/>
  <c r="O74" i="18"/>
  <c r="Q74" i="18"/>
  <c r="S74" i="18"/>
  <c r="U74" i="18"/>
  <c r="W74" i="18"/>
  <c r="Y74" i="18"/>
  <c r="AA74" i="18"/>
  <c r="AC74" i="18"/>
  <c r="E74" i="18"/>
  <c r="F74" i="18"/>
  <c r="I73" i="18"/>
  <c r="K73" i="18"/>
  <c r="M73" i="18"/>
  <c r="O73" i="18"/>
  <c r="Q73" i="18"/>
  <c r="S73" i="18"/>
  <c r="U73" i="18"/>
  <c r="W73" i="18"/>
  <c r="Y73" i="18"/>
  <c r="AA73" i="18"/>
  <c r="AC73" i="18"/>
  <c r="F73" i="18"/>
  <c r="I72" i="18"/>
  <c r="K72" i="18"/>
  <c r="M72" i="18"/>
  <c r="O72" i="18"/>
  <c r="Q72" i="18"/>
  <c r="S72" i="18"/>
  <c r="U72" i="18"/>
  <c r="W72" i="18"/>
  <c r="Y72" i="18"/>
  <c r="AA72" i="18"/>
  <c r="AC72" i="18"/>
  <c r="F72" i="18"/>
  <c r="K71" i="18"/>
  <c r="M71" i="18"/>
  <c r="O71" i="18"/>
  <c r="Q71" i="18"/>
  <c r="S71" i="18"/>
  <c r="U71" i="18"/>
  <c r="W71" i="18"/>
  <c r="Y71" i="18"/>
  <c r="AA71" i="18"/>
  <c r="AC71" i="18"/>
  <c r="AD71" i="18"/>
  <c r="I71" i="18"/>
  <c r="F71" i="18"/>
  <c r="AA70" i="18"/>
  <c r="AC70" i="18"/>
  <c r="F70" i="18"/>
  <c r="I69" i="18"/>
  <c r="K69" i="18"/>
  <c r="M69" i="18"/>
  <c r="O69" i="18"/>
  <c r="Q69" i="18"/>
  <c r="S69" i="18"/>
  <c r="U69" i="18"/>
  <c r="W69" i="18"/>
  <c r="Y69" i="18"/>
  <c r="AA69" i="18"/>
  <c r="AC69" i="18"/>
  <c r="F69" i="18"/>
  <c r="I68" i="18"/>
  <c r="K68" i="18"/>
  <c r="M68" i="18"/>
  <c r="O68" i="18"/>
  <c r="Q68" i="18"/>
  <c r="S68" i="18"/>
  <c r="U68" i="18"/>
  <c r="W68" i="18"/>
  <c r="Y68" i="18"/>
  <c r="AA68" i="18"/>
  <c r="AC68" i="18"/>
  <c r="AD68" i="18"/>
  <c r="F68" i="18"/>
  <c r="I67" i="18"/>
  <c r="K67" i="18"/>
  <c r="M67" i="18"/>
  <c r="O67" i="18"/>
  <c r="Q67" i="18"/>
  <c r="S67" i="18"/>
  <c r="U67" i="18"/>
  <c r="W67" i="18"/>
  <c r="Y67" i="18"/>
  <c r="AA67" i="18"/>
  <c r="AC67" i="18"/>
  <c r="F67" i="18"/>
  <c r="AC66" i="18"/>
  <c r="F66" i="18"/>
  <c r="I65" i="18"/>
  <c r="K65" i="18"/>
  <c r="M65" i="18"/>
  <c r="O65" i="18"/>
  <c r="Q65" i="18"/>
  <c r="S65" i="18"/>
  <c r="U65" i="18"/>
  <c r="W65" i="18"/>
  <c r="Y65" i="18"/>
  <c r="AA65" i="18"/>
  <c r="AC65" i="18"/>
  <c r="F65" i="18"/>
  <c r="O64" i="18"/>
  <c r="Q64" i="18"/>
  <c r="S64" i="18"/>
  <c r="U64" i="18"/>
  <c r="W64" i="18"/>
  <c r="Y64" i="18"/>
  <c r="AA64" i="18"/>
  <c r="AC64" i="18"/>
  <c r="F64" i="18"/>
  <c r="I63" i="18"/>
  <c r="K63" i="18"/>
  <c r="M63" i="18"/>
  <c r="O63" i="18"/>
  <c r="Q63" i="18"/>
  <c r="S63" i="18"/>
  <c r="U63" i="18"/>
  <c r="W63" i="18"/>
  <c r="Y63" i="18"/>
  <c r="AA63" i="18"/>
  <c r="AC63" i="18"/>
  <c r="F63" i="18"/>
  <c r="I62" i="18"/>
  <c r="K62" i="18"/>
  <c r="M62" i="18"/>
  <c r="O62" i="18"/>
  <c r="Q62" i="18"/>
  <c r="S62" i="18"/>
  <c r="U62" i="18"/>
  <c r="W62" i="18"/>
  <c r="Y62" i="18"/>
  <c r="AA62" i="18"/>
  <c r="AC62" i="18"/>
  <c r="F62" i="18"/>
  <c r="I61" i="18"/>
  <c r="K61" i="18"/>
  <c r="M61" i="18"/>
  <c r="O61" i="18"/>
  <c r="Q61" i="18"/>
  <c r="S61" i="18"/>
  <c r="U61" i="18"/>
  <c r="W61" i="18"/>
  <c r="Y61" i="18"/>
  <c r="AA61" i="18"/>
  <c r="AC61" i="18"/>
  <c r="AD61" i="18"/>
  <c r="F61" i="18"/>
  <c r="I60" i="18"/>
  <c r="K60" i="18"/>
  <c r="M60" i="18"/>
  <c r="O60" i="18"/>
  <c r="Q60" i="18"/>
  <c r="S60" i="18"/>
  <c r="U60" i="18"/>
  <c r="W60" i="18"/>
  <c r="Y60" i="18"/>
  <c r="AA60" i="18"/>
  <c r="AC60" i="18"/>
  <c r="F60" i="18"/>
  <c r="I59" i="18"/>
  <c r="K59" i="18"/>
  <c r="M59" i="18"/>
  <c r="O59" i="18"/>
  <c r="Q59" i="18"/>
  <c r="S59" i="18"/>
  <c r="U59" i="18"/>
  <c r="W59" i="18"/>
  <c r="Y59" i="18"/>
  <c r="AA59" i="18"/>
  <c r="AC59" i="18"/>
  <c r="F59" i="18"/>
  <c r="I58" i="18"/>
  <c r="K58" i="18"/>
  <c r="M58" i="18"/>
  <c r="O58" i="18"/>
  <c r="Q58" i="18"/>
  <c r="S58" i="18"/>
  <c r="U58" i="18"/>
  <c r="W58" i="18"/>
  <c r="Y58" i="18"/>
  <c r="AA58" i="18"/>
  <c r="AC58" i="18"/>
  <c r="F58" i="18"/>
  <c r="I57" i="18"/>
  <c r="K57" i="18"/>
  <c r="M57" i="18"/>
  <c r="O57" i="18"/>
  <c r="Q57" i="18"/>
  <c r="S57" i="18"/>
  <c r="U57" i="18"/>
  <c r="W57" i="18"/>
  <c r="Y57" i="18"/>
  <c r="AA57" i="18"/>
  <c r="AC57" i="18"/>
  <c r="F57" i="18"/>
  <c r="I56" i="18"/>
  <c r="K56" i="18"/>
  <c r="M56" i="18"/>
  <c r="O56" i="18"/>
  <c r="Q56" i="18"/>
  <c r="S56" i="18"/>
  <c r="U56" i="18"/>
  <c r="W56" i="18"/>
  <c r="Y56" i="18"/>
  <c r="AA56" i="18"/>
  <c r="AC56" i="18"/>
  <c r="E56" i="18"/>
  <c r="F56" i="18"/>
  <c r="I55" i="18"/>
  <c r="K55" i="18"/>
  <c r="M55" i="18"/>
  <c r="O55" i="18"/>
  <c r="Q55" i="18"/>
  <c r="S55" i="18"/>
  <c r="U55" i="18"/>
  <c r="W55" i="18"/>
  <c r="Y55" i="18"/>
  <c r="AA55" i="18"/>
  <c r="AC55" i="18"/>
  <c r="AD55" i="18"/>
  <c r="F55" i="18"/>
  <c r="I54" i="18"/>
  <c r="K54" i="18"/>
  <c r="M54" i="18"/>
  <c r="O54" i="18"/>
  <c r="Q54" i="18"/>
  <c r="S54" i="18"/>
  <c r="U54" i="18"/>
  <c r="W54" i="18"/>
  <c r="Y54" i="18"/>
  <c r="AA54" i="18"/>
  <c r="AC54" i="18"/>
  <c r="F54" i="18"/>
  <c r="I53" i="18"/>
  <c r="K53" i="18"/>
  <c r="M53" i="18"/>
  <c r="O53" i="18"/>
  <c r="Q53" i="18"/>
  <c r="S53" i="18"/>
  <c r="U53" i="18"/>
  <c r="W53" i="18"/>
  <c r="Y53" i="18"/>
  <c r="AA53" i="18"/>
  <c r="AC53" i="18"/>
  <c r="F53" i="18"/>
  <c r="I52" i="18"/>
  <c r="K52" i="18"/>
  <c r="M52" i="18"/>
  <c r="O52" i="18"/>
  <c r="Q52" i="18"/>
  <c r="S52" i="18"/>
  <c r="U52" i="18"/>
  <c r="W52" i="18"/>
  <c r="Y52" i="18"/>
  <c r="AA52" i="18"/>
  <c r="AC52" i="18"/>
  <c r="AD52" i="18"/>
  <c r="F52" i="18"/>
  <c r="I51" i="18"/>
  <c r="K51" i="18"/>
  <c r="M51" i="18"/>
  <c r="O51" i="18"/>
  <c r="Q51" i="18"/>
  <c r="S51" i="18"/>
  <c r="U51" i="18"/>
  <c r="W51" i="18"/>
  <c r="Y51" i="18"/>
  <c r="AA51" i="18"/>
  <c r="AC51" i="18"/>
  <c r="AD51" i="18"/>
  <c r="F51" i="18"/>
  <c r="I50" i="18"/>
  <c r="F50" i="18"/>
  <c r="I49" i="18"/>
  <c r="K49" i="18"/>
  <c r="M49" i="18"/>
  <c r="O49" i="18"/>
  <c r="Q49" i="18"/>
  <c r="S49" i="18"/>
  <c r="U49" i="18"/>
  <c r="W49" i="18"/>
  <c r="Y49" i="18"/>
  <c r="AA49" i="18"/>
  <c r="AC49" i="18"/>
  <c r="F49" i="18"/>
  <c r="I48" i="18"/>
  <c r="K48" i="18"/>
  <c r="M48" i="18"/>
  <c r="O48" i="18"/>
  <c r="Q48" i="18"/>
  <c r="S48" i="18"/>
  <c r="U48" i="18"/>
  <c r="W48" i="18"/>
  <c r="Y48" i="18"/>
  <c r="AA48" i="18"/>
  <c r="AC48" i="18"/>
  <c r="F48" i="18"/>
  <c r="I47" i="18"/>
  <c r="K47" i="18"/>
  <c r="M47" i="18"/>
  <c r="O47" i="18"/>
  <c r="Q47" i="18"/>
  <c r="S47" i="18"/>
  <c r="U47" i="18"/>
  <c r="W47" i="18"/>
  <c r="Y47" i="18"/>
  <c r="AA47" i="18"/>
  <c r="AC47" i="18"/>
  <c r="F47" i="18"/>
  <c r="I46" i="18"/>
  <c r="K46" i="18"/>
  <c r="M46" i="18"/>
  <c r="O46" i="18"/>
  <c r="Q46" i="18"/>
  <c r="S46" i="18"/>
  <c r="U46" i="18"/>
  <c r="W46" i="18"/>
  <c r="Y46" i="18"/>
  <c r="AA46" i="18"/>
  <c r="AC46" i="18"/>
  <c r="AD46" i="18"/>
  <c r="F46" i="18"/>
  <c r="K45" i="18"/>
  <c r="M45" i="18"/>
  <c r="O45" i="18"/>
  <c r="Q45" i="18"/>
  <c r="S45" i="18"/>
  <c r="U45" i="18"/>
  <c r="W45" i="18"/>
  <c r="Y45" i="18"/>
  <c r="AA45" i="18"/>
  <c r="AC45" i="18"/>
  <c r="F45" i="18"/>
  <c r="I44" i="18"/>
  <c r="K44" i="18"/>
  <c r="M44" i="18"/>
  <c r="O44" i="18"/>
  <c r="Q44" i="18"/>
  <c r="S44" i="18"/>
  <c r="U44" i="18"/>
  <c r="W44" i="18"/>
  <c r="Y44" i="18"/>
  <c r="AA44" i="18"/>
  <c r="AC44" i="18"/>
  <c r="AD44" i="18"/>
  <c r="F44" i="18"/>
  <c r="I43" i="18"/>
  <c r="K43" i="18"/>
  <c r="M43" i="18"/>
  <c r="O43" i="18"/>
  <c r="Q43" i="18"/>
  <c r="S43" i="18"/>
  <c r="U43" i="18"/>
  <c r="W43" i="18"/>
  <c r="Y43" i="18"/>
  <c r="AA43" i="18"/>
  <c r="AC43" i="18"/>
  <c r="AD43" i="18"/>
  <c r="F43" i="18"/>
  <c r="I42" i="18"/>
  <c r="K42" i="18"/>
  <c r="M42" i="18"/>
  <c r="O42" i="18"/>
  <c r="Q42" i="18"/>
  <c r="S42" i="18"/>
  <c r="U42" i="18"/>
  <c r="W42" i="18"/>
  <c r="Y42" i="18"/>
  <c r="AA42" i="18"/>
  <c r="AC42" i="18"/>
  <c r="F42" i="18"/>
  <c r="I41" i="18"/>
  <c r="K41" i="18"/>
  <c r="M41" i="18"/>
  <c r="O41" i="18"/>
  <c r="Q41" i="18"/>
  <c r="S41" i="18"/>
  <c r="U41" i="18"/>
  <c r="W41" i="18"/>
  <c r="Y41" i="18"/>
  <c r="AA41" i="18"/>
  <c r="AC41" i="18"/>
  <c r="F41" i="18"/>
  <c r="I40" i="18"/>
  <c r="K40" i="18"/>
  <c r="M40" i="18"/>
  <c r="O40" i="18"/>
  <c r="Q40" i="18"/>
  <c r="S40" i="18"/>
  <c r="U40" i="18"/>
  <c r="W40" i="18"/>
  <c r="Y40" i="18"/>
  <c r="AA40" i="18"/>
  <c r="AC40" i="18"/>
  <c r="F40" i="18"/>
  <c r="I39" i="18"/>
  <c r="K39" i="18"/>
  <c r="M39" i="18"/>
  <c r="O39" i="18"/>
  <c r="Q39" i="18"/>
  <c r="S39" i="18"/>
  <c r="U39" i="18"/>
  <c r="W39" i="18"/>
  <c r="Y39" i="18"/>
  <c r="AA39" i="18"/>
  <c r="AC39" i="18"/>
  <c r="F39" i="18"/>
  <c r="AD38" i="18"/>
  <c r="AC38" i="18"/>
  <c r="U38" i="18"/>
  <c r="I38" i="18"/>
  <c r="K38" i="18"/>
  <c r="M38" i="18"/>
  <c r="O38" i="18"/>
  <c r="F38" i="18"/>
  <c r="AE38" i="18"/>
  <c r="AF38" i="18"/>
  <c r="I37" i="18"/>
  <c r="K37" i="18"/>
  <c r="M37" i="18"/>
  <c r="O37" i="18"/>
  <c r="Q37" i="18"/>
  <c r="S37" i="18"/>
  <c r="U37" i="18"/>
  <c r="W37" i="18"/>
  <c r="Y37" i="18"/>
  <c r="AA37" i="18"/>
  <c r="AC37" i="18"/>
  <c r="F37" i="18"/>
  <c r="I36" i="18"/>
  <c r="K36" i="18"/>
  <c r="M36" i="18"/>
  <c r="O36" i="18"/>
  <c r="Q36" i="18"/>
  <c r="S36" i="18"/>
  <c r="U36" i="18"/>
  <c r="W36" i="18"/>
  <c r="Y36" i="18"/>
  <c r="AA36" i="18"/>
  <c r="AC36" i="18"/>
  <c r="F36" i="18"/>
  <c r="I35" i="18"/>
  <c r="K35" i="18"/>
  <c r="F35" i="18"/>
  <c r="AB34" i="18"/>
  <c r="AB32" i="18"/>
  <c r="Z34" i="18"/>
  <c r="Z32" i="18"/>
  <c r="X34" i="18"/>
  <c r="X32" i="18"/>
  <c r="V34" i="18"/>
  <c r="V32" i="18"/>
  <c r="T34" i="18"/>
  <c r="T32" i="18"/>
  <c r="R34" i="18"/>
  <c r="R32" i="18"/>
  <c r="P34" i="18"/>
  <c r="P32" i="18"/>
  <c r="N34" i="18"/>
  <c r="N32" i="18"/>
  <c r="L34" i="18"/>
  <c r="J34" i="18"/>
  <c r="J32" i="18"/>
  <c r="H34" i="18"/>
  <c r="G34" i="18"/>
  <c r="G32" i="18"/>
  <c r="C34" i="18"/>
  <c r="C32" i="18"/>
  <c r="C30" i="18"/>
  <c r="L32" i="18"/>
  <c r="H32" i="18"/>
  <c r="AE27" i="18"/>
  <c r="F26" i="18"/>
  <c r="AE26" i="18"/>
  <c r="F25" i="18"/>
  <c r="AE25" i="18"/>
  <c r="AF25" i="18"/>
  <c r="AC24" i="18"/>
  <c r="AB24" i="18"/>
  <c r="AA24" i="18"/>
  <c r="Z24" i="18"/>
  <c r="Y24" i="18"/>
  <c r="X24" i="18"/>
  <c r="W24" i="18"/>
  <c r="V24" i="18"/>
  <c r="U24" i="18"/>
  <c r="T24" i="18"/>
  <c r="S24" i="18"/>
  <c r="R24" i="18"/>
  <c r="Q24" i="18"/>
  <c r="P24" i="18"/>
  <c r="O24" i="18"/>
  <c r="N24" i="18"/>
  <c r="M24" i="18"/>
  <c r="L24" i="18"/>
  <c r="K24" i="18"/>
  <c r="J24" i="18"/>
  <c r="I24" i="18"/>
  <c r="H24" i="18"/>
  <c r="G24" i="18"/>
  <c r="F24" i="18"/>
  <c r="E24" i="18"/>
  <c r="D24" i="18"/>
  <c r="C24" i="18"/>
  <c r="AE23" i="18"/>
  <c r="I22" i="18"/>
  <c r="F22" i="18"/>
  <c r="AE22" i="18"/>
  <c r="AF22" i="18"/>
  <c r="I21" i="18"/>
  <c r="F21" i="18"/>
  <c r="AE20" i="18"/>
  <c r="S20" i="18"/>
  <c r="U20" i="18"/>
  <c r="W20" i="18"/>
  <c r="W19" i="18"/>
  <c r="AC19" i="18"/>
  <c r="AD19" i="18"/>
  <c r="AB19" i="18"/>
  <c r="AB12" i="18"/>
  <c r="Z19" i="18"/>
  <c r="X19" i="18"/>
  <c r="V19" i="18"/>
  <c r="U19" i="18"/>
  <c r="T19" i="18"/>
  <c r="S19" i="18"/>
  <c r="R19" i="18"/>
  <c r="Q19" i="18"/>
  <c r="P19" i="18"/>
  <c r="O19" i="18"/>
  <c r="N19" i="18"/>
  <c r="M19" i="18"/>
  <c r="L19" i="18"/>
  <c r="K19" i="18"/>
  <c r="J19" i="18"/>
  <c r="I19" i="18"/>
  <c r="H19" i="18"/>
  <c r="G19" i="18"/>
  <c r="F19" i="18"/>
  <c r="E19" i="18"/>
  <c r="D19" i="18"/>
  <c r="C19" i="18"/>
  <c r="F18" i="18"/>
  <c r="I17" i="18"/>
  <c r="F17" i="18"/>
  <c r="AD17" i="18"/>
  <c r="AE16" i="18"/>
  <c r="AF16" i="18"/>
  <c r="AD16" i="18"/>
  <c r="I16" i="18"/>
  <c r="F16" i="18"/>
  <c r="I15" i="18"/>
  <c r="F15" i="18"/>
  <c r="AD15" i="18"/>
  <c r="AC14" i="18"/>
  <c r="AB14" i="18"/>
  <c r="AA14" i="18"/>
  <c r="Z14" i="18"/>
  <c r="Y14" i="18"/>
  <c r="X14" i="18"/>
  <c r="W14" i="18"/>
  <c r="V14" i="18"/>
  <c r="V12" i="18"/>
  <c r="U14" i="18"/>
  <c r="T14" i="18"/>
  <c r="S14" i="18"/>
  <c r="S12" i="18"/>
  <c r="S28" i="18"/>
  <c r="R14" i="18"/>
  <c r="Q14" i="18"/>
  <c r="P14" i="18"/>
  <c r="O14" i="18"/>
  <c r="N14" i="18"/>
  <c r="M14" i="18"/>
  <c r="L14" i="18"/>
  <c r="K14" i="18"/>
  <c r="K12" i="18"/>
  <c r="K28" i="18"/>
  <c r="J14" i="18"/>
  <c r="J12" i="18"/>
  <c r="J28" i="18"/>
  <c r="H14" i="18"/>
  <c r="G14" i="18"/>
  <c r="E14" i="18"/>
  <c r="D14" i="18"/>
  <c r="C14" i="18"/>
  <c r="G12" i="18"/>
  <c r="G28" i="18"/>
  <c r="F10" i="18"/>
  <c r="C9" i="18"/>
  <c r="F9" i="18"/>
  <c r="D21" i="1"/>
  <c r="E21" i="1"/>
  <c r="G21" i="1"/>
  <c r="H21" i="1"/>
  <c r="AE15" i="18"/>
  <c r="AF15" i="18"/>
  <c r="AD56" i="18"/>
  <c r="AE77" i="18"/>
  <c r="AF77" i="18"/>
  <c r="F14" i="18"/>
  <c r="AE14" i="18"/>
  <c r="AF14" i="18"/>
  <c r="I14" i="18"/>
  <c r="I12" i="18"/>
  <c r="I28" i="18"/>
  <c r="V30" i="18"/>
  <c r="AD80" i="18"/>
  <c r="Z30" i="18"/>
  <c r="AD74" i="18"/>
  <c r="AD54" i="18"/>
  <c r="AD78" i="18"/>
  <c r="L30" i="18"/>
  <c r="AD92" i="18"/>
  <c r="G30" i="18"/>
  <c r="AE64" i="18"/>
  <c r="AF64" i="18"/>
  <c r="AE24" i="18"/>
  <c r="AF24" i="18"/>
  <c r="R12" i="18"/>
  <c r="N30" i="18"/>
  <c r="AD40" i="18"/>
  <c r="AE70" i="18"/>
  <c r="AF70" i="18"/>
  <c r="AD73" i="18"/>
  <c r="T30" i="18"/>
  <c r="I85" i="18"/>
  <c r="P12" i="18"/>
  <c r="P28" i="18"/>
  <c r="M12" i="18"/>
  <c r="M28" i="18"/>
  <c r="J30" i="18"/>
  <c r="D12" i="18"/>
  <c r="D28" i="18"/>
  <c r="H30" i="18"/>
  <c r="M86" i="18"/>
  <c r="O86" i="18"/>
  <c r="K85" i="18"/>
  <c r="O12" i="18"/>
  <c r="O28" i="18"/>
  <c r="E12" i="18"/>
  <c r="E28" i="18"/>
  <c r="X12" i="18"/>
  <c r="H12" i="18"/>
  <c r="H28" i="18"/>
  <c r="N12" i="18"/>
  <c r="N28" i="18"/>
  <c r="T12" i="18"/>
  <c r="D34" i="18"/>
  <c r="D32" i="18"/>
  <c r="D30" i="18"/>
  <c r="P30" i="18"/>
  <c r="AB30" i="18"/>
  <c r="AD77" i="18"/>
  <c r="X30" i="18"/>
  <c r="AD76" i="18"/>
  <c r="Y19" i="18"/>
  <c r="AA19" i="18"/>
  <c r="AD22" i="18"/>
  <c r="AE56" i="18"/>
  <c r="AF56" i="18"/>
  <c r="I88" i="18"/>
  <c r="U12" i="18"/>
  <c r="U28" i="18"/>
  <c r="C12" i="18"/>
  <c r="C28" i="18"/>
  <c r="Z12" i="18"/>
  <c r="Q12" i="18"/>
  <c r="Q28" i="18"/>
  <c r="AD14" i="18"/>
  <c r="AE17" i="18"/>
  <c r="AF17" i="18"/>
  <c r="AD39" i="18"/>
  <c r="AD45" i="18"/>
  <c r="AD47" i="18"/>
  <c r="AD49" i="18"/>
  <c r="AD67" i="18"/>
  <c r="AE69" i="18"/>
  <c r="AF69" i="18"/>
  <c r="AD72" i="18"/>
  <c r="AE37" i="18"/>
  <c r="AF37" i="18"/>
  <c r="AD37" i="18"/>
  <c r="AE63" i="18"/>
  <c r="AF63" i="18"/>
  <c r="AD63" i="18"/>
  <c r="AD36" i="18"/>
  <c r="AE36" i="18"/>
  <c r="AF36" i="18"/>
  <c r="AD53" i="18"/>
  <c r="AE53" i="18"/>
  <c r="AF53" i="18"/>
  <c r="AD62" i="18"/>
  <c r="AE62" i="18"/>
  <c r="AF62" i="18"/>
  <c r="AD65" i="18"/>
  <c r="AE65" i="18"/>
  <c r="AF65" i="18"/>
  <c r="AE42" i="18"/>
  <c r="AF42" i="18"/>
  <c r="AD42" i="18"/>
  <c r="AE57" i="18"/>
  <c r="AF57" i="18"/>
  <c r="AD57" i="18"/>
  <c r="AD59" i="18"/>
  <c r="AE59" i="18"/>
  <c r="AF59" i="18"/>
  <c r="AD75" i="18"/>
  <c r="AE75" i="18"/>
  <c r="AF75" i="18"/>
  <c r="AE41" i="18"/>
  <c r="AF41" i="18"/>
  <c r="AD41" i="18"/>
  <c r="AD60" i="18"/>
  <c r="AE60" i="18"/>
  <c r="AF60" i="18"/>
  <c r="AD58" i="18"/>
  <c r="AE58" i="18"/>
  <c r="AF58" i="18"/>
  <c r="L12" i="18"/>
  <c r="L28" i="18"/>
  <c r="AE21" i="18"/>
  <c r="AF21" i="18"/>
  <c r="AD21" i="18"/>
  <c r="M35" i="18"/>
  <c r="AE40" i="18"/>
  <c r="AF40" i="18"/>
  <c r="AE49" i="18"/>
  <c r="AF49" i="18"/>
  <c r="AD69" i="18"/>
  <c r="W12" i="18"/>
  <c r="W28" i="18"/>
  <c r="AE39" i="18"/>
  <c r="AF39" i="18"/>
  <c r="AE43" i="18"/>
  <c r="AF43" i="18"/>
  <c r="AE51" i="18"/>
  <c r="AF51" i="18"/>
  <c r="AD64" i="18"/>
  <c r="AD24" i="18"/>
  <c r="AE46" i="18"/>
  <c r="AF46" i="18"/>
  <c r="AD91" i="18"/>
  <c r="AE91" i="18"/>
  <c r="AF91" i="18"/>
  <c r="AE61" i="18"/>
  <c r="AF61" i="18"/>
  <c r="AE67" i="18"/>
  <c r="AF67" i="18"/>
  <c r="AE74" i="18"/>
  <c r="AF74" i="18"/>
  <c r="AE44" i="18"/>
  <c r="AF44" i="18"/>
  <c r="AD48" i="18"/>
  <c r="AE48" i="18"/>
  <c r="AF48" i="18"/>
  <c r="I34" i="18"/>
  <c r="I32" i="18"/>
  <c r="K50" i="18"/>
  <c r="M50" i="18"/>
  <c r="O50" i="18"/>
  <c r="Q50" i="18"/>
  <c r="S50" i="18"/>
  <c r="U50" i="18"/>
  <c r="W50" i="18"/>
  <c r="Y50" i="18"/>
  <c r="AA50" i="18"/>
  <c r="AC50" i="18"/>
  <c r="AE55" i="18"/>
  <c r="AF55" i="18"/>
  <c r="AE66" i="18"/>
  <c r="AF66" i="18"/>
  <c r="AD66" i="18"/>
  <c r="AD79" i="18"/>
  <c r="AE79" i="18"/>
  <c r="AF79" i="18"/>
  <c r="AA12" i="18"/>
  <c r="AA28" i="18"/>
  <c r="AE19" i="18"/>
  <c r="AF19" i="18"/>
  <c r="F12" i="18"/>
  <c r="AC12" i="18"/>
  <c r="R30" i="18"/>
  <c r="E34" i="18"/>
  <c r="E32" i="18"/>
  <c r="E30" i="18"/>
  <c r="E29" i="18"/>
  <c r="AE45" i="18"/>
  <c r="AF45" i="18"/>
  <c r="AE78" i="18"/>
  <c r="AF78" i="18"/>
  <c r="I81" i="18"/>
  <c r="K82" i="18"/>
  <c r="F83" i="18"/>
  <c r="AE72" i="18"/>
  <c r="AF72" i="18"/>
  <c r="AE80" i="18"/>
  <c r="AF80" i="18"/>
  <c r="AE90" i="18"/>
  <c r="AF90" i="18"/>
  <c r="F88" i="18"/>
  <c r="F34" i="18"/>
  <c r="AD70" i="18"/>
  <c r="AE52" i="18"/>
  <c r="AF52" i="18"/>
  <c r="AE47" i="18"/>
  <c r="AF47" i="18"/>
  <c r="AE54" i="18"/>
  <c r="AF54" i="18"/>
  <c r="AE73" i="18"/>
  <c r="AF73" i="18"/>
  <c r="AE76" i="18"/>
  <c r="AF76" i="18"/>
  <c r="AE71" i="18"/>
  <c r="AF71" i="18"/>
  <c r="I83" i="18"/>
  <c r="K83" i="18"/>
  <c r="M84" i="18"/>
  <c r="AE68" i="18"/>
  <c r="AF68" i="18"/>
  <c r="K89" i="18"/>
  <c r="AE92" i="18"/>
  <c r="AF92" i="18"/>
  <c r="AE12" i="18"/>
  <c r="AF12" i="18"/>
  <c r="M85" i="18"/>
  <c r="Y12" i="18"/>
  <c r="Y28" i="18"/>
  <c r="O84" i="18"/>
  <c r="M83" i="18"/>
  <c r="F32" i="18"/>
  <c r="K81" i="18"/>
  <c r="M82" i="18"/>
  <c r="O85" i="18"/>
  <c r="Q86" i="18"/>
  <c r="I30" i="18"/>
  <c r="F28" i="18"/>
  <c r="AD50" i="18"/>
  <c r="AE50" i="18"/>
  <c r="AF50" i="18"/>
  <c r="K34" i="18"/>
  <c r="K32" i="18"/>
  <c r="M89" i="18"/>
  <c r="K88" i="18"/>
  <c r="AD12" i="18"/>
  <c r="AC28" i="18"/>
  <c r="AD28" i="18"/>
  <c r="O35" i="18"/>
  <c r="M34" i="18"/>
  <c r="M32" i="18"/>
  <c r="AE28" i="18"/>
  <c r="AF28" i="18"/>
  <c r="M88" i="18"/>
  <c r="O89" i="18"/>
  <c r="S86" i="18"/>
  <c r="Q85" i="18"/>
  <c r="F30" i="18"/>
  <c r="K30" i="18"/>
  <c r="O34" i="18"/>
  <c r="O32" i="18"/>
  <c r="Q35" i="18"/>
  <c r="O82" i="18"/>
  <c r="M81" i="18"/>
  <c r="M30" i="18"/>
  <c r="O83" i="18"/>
  <c r="Q84" i="18"/>
  <c r="O81" i="18"/>
  <c r="Q82" i="18"/>
  <c r="U86" i="18"/>
  <c r="S85" i="18"/>
  <c r="Q34" i="18"/>
  <c r="Q32" i="18"/>
  <c r="S35" i="18"/>
  <c r="Q83" i="18"/>
  <c r="S84" i="18"/>
  <c r="Q89" i="18"/>
  <c r="O88" i="18"/>
  <c r="O30" i="18"/>
  <c r="S89" i="18"/>
  <c r="Q88" i="18"/>
  <c r="U35" i="18"/>
  <c r="S34" i="18"/>
  <c r="S32" i="18"/>
  <c r="S83" i="18"/>
  <c r="U84" i="18"/>
  <c r="U85" i="18"/>
  <c r="W86" i="18"/>
  <c r="S82" i="18"/>
  <c r="Q81" i="18"/>
  <c r="Q30" i="18"/>
  <c r="W84" i="18"/>
  <c r="U83" i="18"/>
  <c r="U82" i="18"/>
  <c r="S81" i="18"/>
  <c r="U34" i="18"/>
  <c r="U32" i="18"/>
  <c r="W35" i="18"/>
  <c r="S88" i="18"/>
  <c r="U89" i="18"/>
  <c r="W85" i="18"/>
  <c r="Y86" i="18"/>
  <c r="S30" i="18"/>
  <c r="Y35" i="18"/>
  <c r="W34" i="18"/>
  <c r="W32" i="18"/>
  <c r="W83" i="18"/>
  <c r="Y84" i="18"/>
  <c r="AA86" i="18"/>
  <c r="Y85" i="18"/>
  <c r="U81" i="18"/>
  <c r="W82" i="18"/>
  <c r="U88" i="18"/>
  <c r="W89" i="18"/>
  <c r="U30" i="18"/>
  <c r="AA85" i="18"/>
  <c r="AC86" i="18"/>
  <c r="Y83" i="18"/>
  <c r="AA84" i="18"/>
  <c r="Y89" i="18"/>
  <c r="W88" i="18"/>
  <c r="W81" i="18"/>
  <c r="W30" i="18"/>
  <c r="Y82" i="18"/>
  <c r="AA35" i="18"/>
  <c r="Y34" i="18"/>
  <c r="Y32" i="18"/>
  <c r="AC35" i="18"/>
  <c r="AA34" i="18"/>
  <c r="AA32" i="18"/>
  <c r="AA83" i="18"/>
  <c r="AC84" i="18"/>
  <c r="AA89" i="18"/>
  <c r="Y88" i="18"/>
  <c r="Y81" i="18"/>
  <c r="AA82" i="18"/>
  <c r="AD86" i="18"/>
  <c r="AC85" i="18"/>
  <c r="AE86" i="18"/>
  <c r="AF86" i="18"/>
  <c r="Y30" i="18"/>
  <c r="AA81" i="18"/>
  <c r="AC82" i="18"/>
  <c r="AE85" i="18"/>
  <c r="AF85" i="18"/>
  <c r="AD85" i="18"/>
  <c r="AC89" i="18"/>
  <c r="AA88" i="18"/>
  <c r="AA30" i="18"/>
  <c r="AC83" i="18"/>
  <c r="AD84" i="18"/>
  <c r="AE84" i="18"/>
  <c r="AF84" i="18"/>
  <c r="AD35" i="18"/>
  <c r="AC34" i="18"/>
  <c r="AE35" i="18"/>
  <c r="AF35" i="18"/>
  <c r="AD34" i="18"/>
  <c r="AC32" i="18"/>
  <c r="AE34" i="18"/>
  <c r="AF34" i="18"/>
  <c r="AD89" i="18"/>
  <c r="AE89" i="18"/>
  <c r="AF89" i="18"/>
  <c r="AC88" i="18"/>
  <c r="AD83" i="18"/>
  <c r="AE83" i="18"/>
  <c r="AF83" i="18"/>
  <c r="AD82" i="18"/>
  <c r="AE82" i="18"/>
  <c r="AF82" i="18"/>
  <c r="AC81" i="18"/>
  <c r="AD88" i="18"/>
  <c r="AE88" i="18"/>
  <c r="AF88" i="18"/>
  <c r="AD32" i="18"/>
  <c r="AC30" i="18"/>
  <c r="AD30" i="18"/>
  <c r="AE32" i="18"/>
  <c r="AD81" i="18"/>
  <c r="AE81" i="18"/>
  <c r="AF81" i="18"/>
  <c r="AE30" i="18"/>
  <c r="AF30" i="18"/>
  <c r="AF32" i="18"/>
  <c r="C21" i="1"/>
  <c r="H86" i="1"/>
  <c r="H83" i="1"/>
  <c r="H81" i="1"/>
  <c r="H32" i="1"/>
  <c r="H30" i="1" s="1"/>
  <c r="S13" i="1"/>
  <c r="F88" i="1"/>
  <c r="T88" i="1" s="1"/>
  <c r="F89" i="1"/>
  <c r="T89" i="1" s="1"/>
  <c r="F90" i="1"/>
  <c r="T90" i="1" s="1"/>
  <c r="F91" i="1"/>
  <c r="T91" i="1" s="1"/>
  <c r="F82" i="1"/>
  <c r="T82" i="1" s="1"/>
  <c r="F84" i="1"/>
  <c r="T84" i="1" s="1"/>
  <c r="S9" i="1"/>
  <c r="E32" i="1"/>
  <c r="E30" i="1" s="1"/>
  <c r="X9" i="17"/>
  <c r="R9" i="17"/>
  <c r="S9" i="17"/>
  <c r="T9" i="17"/>
  <c r="X8" i="17"/>
  <c r="R8" i="17"/>
  <c r="S8" i="17"/>
  <c r="S10" i="17"/>
  <c r="T8" i="17"/>
  <c r="U8" i="17"/>
  <c r="V8" i="17"/>
  <c r="U9" i="17"/>
  <c r="V9" i="17"/>
  <c r="J41" i="17"/>
  <c r="J40" i="17"/>
  <c r="J39" i="17"/>
  <c r="K41" i="17"/>
  <c r="K40" i="17"/>
  <c r="K39" i="17"/>
  <c r="L36" i="17"/>
  <c r="K36" i="17"/>
  <c r="J36" i="17"/>
  <c r="I36" i="17"/>
  <c r="H36" i="17"/>
  <c r="G36" i="17"/>
  <c r="F36" i="17"/>
  <c r="K42" i="17"/>
  <c r="K45" i="17"/>
  <c r="K46" i="17"/>
  <c r="H90" i="16"/>
  <c r="J90" i="16"/>
  <c r="L90" i="16"/>
  <c r="N90" i="16"/>
  <c r="P90" i="16"/>
  <c r="R90" i="16"/>
  <c r="T90" i="16"/>
  <c r="V90" i="16"/>
  <c r="X90" i="16"/>
  <c r="Z90" i="16"/>
  <c r="AB90" i="16"/>
  <c r="E90" i="16"/>
  <c r="H89" i="16"/>
  <c r="J89" i="16"/>
  <c r="E89" i="16"/>
  <c r="H88" i="16"/>
  <c r="J88" i="16"/>
  <c r="L88" i="16"/>
  <c r="N88" i="16"/>
  <c r="P88" i="16"/>
  <c r="R88" i="16"/>
  <c r="T88" i="16"/>
  <c r="V88" i="16"/>
  <c r="X88" i="16"/>
  <c r="Z88" i="16"/>
  <c r="E88" i="16"/>
  <c r="H87" i="16"/>
  <c r="J87" i="16"/>
  <c r="L87" i="16"/>
  <c r="N87" i="16"/>
  <c r="P87" i="16"/>
  <c r="E87" i="16"/>
  <c r="AA86" i="16"/>
  <c r="Y86" i="16"/>
  <c r="W86" i="16"/>
  <c r="U86" i="16"/>
  <c r="S86" i="16"/>
  <c r="Q86" i="16"/>
  <c r="O86" i="16"/>
  <c r="M86" i="16"/>
  <c r="K86" i="16"/>
  <c r="I86" i="16"/>
  <c r="G86" i="16"/>
  <c r="F86" i="16"/>
  <c r="D86" i="16"/>
  <c r="C86" i="16"/>
  <c r="B86" i="16"/>
  <c r="R85" i="16"/>
  <c r="T85" i="16"/>
  <c r="V85" i="16"/>
  <c r="X85" i="16"/>
  <c r="Z85" i="16"/>
  <c r="AB85" i="16"/>
  <c r="J85" i="16"/>
  <c r="E85" i="16"/>
  <c r="AE85" i="16"/>
  <c r="H84" i="16"/>
  <c r="J84" i="16"/>
  <c r="E84" i="16"/>
  <c r="Y83" i="16"/>
  <c r="W83" i="16"/>
  <c r="U83" i="16"/>
  <c r="S83" i="16"/>
  <c r="Q83" i="16"/>
  <c r="O83" i="16"/>
  <c r="M83" i="16"/>
  <c r="K83" i="16"/>
  <c r="I83" i="16"/>
  <c r="G83" i="16"/>
  <c r="F83" i="16"/>
  <c r="D83" i="16"/>
  <c r="C83" i="16"/>
  <c r="B83" i="16"/>
  <c r="H82" i="16"/>
  <c r="H81" i="16"/>
  <c r="E82" i="16"/>
  <c r="E81" i="16"/>
  <c r="AA81" i="16"/>
  <c r="Y81" i="16"/>
  <c r="W81" i="16"/>
  <c r="U81" i="16"/>
  <c r="S81" i="16"/>
  <c r="Q81" i="16"/>
  <c r="O81" i="16"/>
  <c r="M81" i="16"/>
  <c r="K81" i="16"/>
  <c r="I81" i="16"/>
  <c r="G81" i="16"/>
  <c r="F81" i="16"/>
  <c r="D81" i="16"/>
  <c r="C81" i="16"/>
  <c r="B81" i="16"/>
  <c r="H80" i="16"/>
  <c r="H79" i="16"/>
  <c r="E80" i="16"/>
  <c r="E79" i="16"/>
  <c r="AA79" i="16"/>
  <c r="Y79" i="16"/>
  <c r="W79" i="16"/>
  <c r="U79" i="16"/>
  <c r="S79" i="16"/>
  <c r="Q79" i="16"/>
  <c r="O79" i="16"/>
  <c r="M79" i="16"/>
  <c r="K79" i="16"/>
  <c r="I79" i="16"/>
  <c r="G79" i="16"/>
  <c r="F79" i="16"/>
  <c r="D79" i="16"/>
  <c r="C79" i="16"/>
  <c r="B79" i="16"/>
  <c r="H78" i="16"/>
  <c r="J78" i="16"/>
  <c r="L78" i="16"/>
  <c r="N78" i="16"/>
  <c r="P78" i="16"/>
  <c r="R78" i="16"/>
  <c r="T78" i="16"/>
  <c r="V78" i="16"/>
  <c r="X78" i="16"/>
  <c r="Z78" i="16"/>
  <c r="AB78" i="16"/>
  <c r="E78" i="16"/>
  <c r="H77" i="16"/>
  <c r="J77" i="16"/>
  <c r="L77" i="16"/>
  <c r="N77" i="16"/>
  <c r="P77" i="16"/>
  <c r="R77" i="16"/>
  <c r="T77" i="16"/>
  <c r="V77" i="16"/>
  <c r="X77" i="16"/>
  <c r="Z77" i="16"/>
  <c r="AB77" i="16"/>
  <c r="E77" i="16"/>
  <c r="P76" i="16"/>
  <c r="R76" i="16"/>
  <c r="T76" i="16"/>
  <c r="V76" i="16"/>
  <c r="X76" i="16"/>
  <c r="Z76" i="16"/>
  <c r="AB76" i="16"/>
  <c r="H76" i="16"/>
  <c r="J76" i="16"/>
  <c r="L76" i="16"/>
  <c r="D76" i="16"/>
  <c r="E76" i="16"/>
  <c r="P75" i="16"/>
  <c r="R75" i="16"/>
  <c r="T75" i="16"/>
  <c r="V75" i="16"/>
  <c r="X75" i="16"/>
  <c r="Z75" i="16"/>
  <c r="AB75" i="16"/>
  <c r="AC75" i="16"/>
  <c r="H75" i="16"/>
  <c r="J75" i="16"/>
  <c r="L75" i="16"/>
  <c r="E75" i="16"/>
  <c r="H74" i="16"/>
  <c r="J74" i="16"/>
  <c r="L74" i="16"/>
  <c r="N74" i="16"/>
  <c r="P74" i="16"/>
  <c r="R74" i="16"/>
  <c r="T74" i="16"/>
  <c r="V74" i="16"/>
  <c r="X74" i="16"/>
  <c r="Z74" i="16"/>
  <c r="AB74" i="16"/>
  <c r="C74" i="16"/>
  <c r="E74" i="16"/>
  <c r="H73" i="16"/>
  <c r="J73" i="16"/>
  <c r="L73" i="16"/>
  <c r="N73" i="16"/>
  <c r="P73" i="16"/>
  <c r="R73" i="16"/>
  <c r="T73" i="16"/>
  <c r="V73" i="16"/>
  <c r="X73" i="16"/>
  <c r="Z73" i="16"/>
  <c r="AB73" i="16"/>
  <c r="E73" i="16"/>
  <c r="H72" i="16"/>
  <c r="J72" i="16"/>
  <c r="L72" i="16"/>
  <c r="N72" i="16"/>
  <c r="P72" i="16"/>
  <c r="R72" i="16"/>
  <c r="T72" i="16"/>
  <c r="V72" i="16"/>
  <c r="X72" i="16"/>
  <c r="Z72" i="16"/>
  <c r="AB72" i="16"/>
  <c r="E72" i="16"/>
  <c r="H71" i="16"/>
  <c r="J71" i="16"/>
  <c r="L71" i="16"/>
  <c r="N71" i="16"/>
  <c r="P71" i="16"/>
  <c r="R71" i="16"/>
  <c r="T71" i="16"/>
  <c r="V71" i="16"/>
  <c r="X71" i="16"/>
  <c r="Z71" i="16"/>
  <c r="AB71" i="16"/>
  <c r="AC71" i="16"/>
  <c r="E71" i="16"/>
  <c r="H70" i="16"/>
  <c r="J70" i="16"/>
  <c r="L70" i="16"/>
  <c r="N70" i="16"/>
  <c r="P70" i="16"/>
  <c r="R70" i="16"/>
  <c r="T70" i="16"/>
  <c r="V70" i="16"/>
  <c r="X70" i="16"/>
  <c r="Z70" i="16"/>
  <c r="AB70" i="16"/>
  <c r="E70" i="16"/>
  <c r="H69" i="16"/>
  <c r="J69" i="16"/>
  <c r="L69" i="16"/>
  <c r="N69" i="16"/>
  <c r="P69" i="16"/>
  <c r="R69" i="16"/>
  <c r="T69" i="16"/>
  <c r="V69" i="16"/>
  <c r="X69" i="16"/>
  <c r="Z69" i="16"/>
  <c r="AB69" i="16"/>
  <c r="E69" i="16"/>
  <c r="H68" i="16"/>
  <c r="J68" i="16"/>
  <c r="L68" i="16"/>
  <c r="N68" i="16"/>
  <c r="P68" i="16"/>
  <c r="R68" i="16"/>
  <c r="T68" i="16"/>
  <c r="V68" i="16"/>
  <c r="X68" i="16"/>
  <c r="Z68" i="16"/>
  <c r="AB68" i="16"/>
  <c r="E68" i="16"/>
  <c r="H67" i="16"/>
  <c r="J67" i="16"/>
  <c r="L67" i="16"/>
  <c r="N67" i="16"/>
  <c r="P67" i="16"/>
  <c r="R67" i="16"/>
  <c r="T67" i="16"/>
  <c r="V67" i="16"/>
  <c r="X67" i="16"/>
  <c r="Z67" i="16"/>
  <c r="AB67" i="16"/>
  <c r="E67" i="16"/>
  <c r="H66" i="16"/>
  <c r="J66" i="16"/>
  <c r="L66" i="16"/>
  <c r="N66" i="16"/>
  <c r="P66" i="16"/>
  <c r="R66" i="16"/>
  <c r="T66" i="16"/>
  <c r="V66" i="16"/>
  <c r="X66" i="16"/>
  <c r="Z66" i="16"/>
  <c r="AB66" i="16"/>
  <c r="E66" i="16"/>
  <c r="H65" i="16"/>
  <c r="J65" i="16"/>
  <c r="L65" i="16"/>
  <c r="N65" i="16"/>
  <c r="P65" i="16"/>
  <c r="R65" i="16"/>
  <c r="T65" i="16"/>
  <c r="V65" i="16"/>
  <c r="X65" i="16"/>
  <c r="Z65" i="16"/>
  <c r="AB65" i="16"/>
  <c r="E65" i="16"/>
  <c r="N64" i="16"/>
  <c r="P64" i="16"/>
  <c r="R64" i="16"/>
  <c r="T64" i="16"/>
  <c r="V64" i="16"/>
  <c r="X64" i="16"/>
  <c r="Z64" i="16"/>
  <c r="AB64" i="16"/>
  <c r="E64" i="16"/>
  <c r="H63" i="16"/>
  <c r="J63" i="16"/>
  <c r="L63" i="16"/>
  <c r="N63" i="16"/>
  <c r="P63" i="16"/>
  <c r="R63" i="16"/>
  <c r="T63" i="16"/>
  <c r="V63" i="16"/>
  <c r="X63" i="16"/>
  <c r="Z63" i="16"/>
  <c r="AB63" i="16"/>
  <c r="E63" i="16"/>
  <c r="H62" i="16"/>
  <c r="J62" i="16"/>
  <c r="L62" i="16"/>
  <c r="N62" i="16"/>
  <c r="P62" i="16"/>
  <c r="R62" i="16"/>
  <c r="T62" i="16"/>
  <c r="V62" i="16"/>
  <c r="X62" i="16"/>
  <c r="Z62" i="16"/>
  <c r="AB62" i="16"/>
  <c r="E62" i="16"/>
  <c r="H61" i="16"/>
  <c r="J61" i="16"/>
  <c r="L61" i="16"/>
  <c r="N61" i="16"/>
  <c r="P61" i="16"/>
  <c r="R61" i="16"/>
  <c r="T61" i="16"/>
  <c r="V61" i="16"/>
  <c r="X61" i="16"/>
  <c r="Z61" i="16"/>
  <c r="AB61" i="16"/>
  <c r="E61" i="16"/>
  <c r="H60" i="16"/>
  <c r="J60" i="16"/>
  <c r="L60" i="16"/>
  <c r="N60" i="16"/>
  <c r="P60" i="16"/>
  <c r="R60" i="16"/>
  <c r="T60" i="16"/>
  <c r="V60" i="16"/>
  <c r="X60" i="16"/>
  <c r="Z60" i="16"/>
  <c r="AB60" i="16"/>
  <c r="E60" i="16"/>
  <c r="H59" i="16"/>
  <c r="J59" i="16"/>
  <c r="L59" i="16"/>
  <c r="N59" i="16"/>
  <c r="P59" i="16"/>
  <c r="R59" i="16"/>
  <c r="T59" i="16"/>
  <c r="V59" i="16"/>
  <c r="X59" i="16"/>
  <c r="Z59" i="16"/>
  <c r="AB59" i="16"/>
  <c r="E59" i="16"/>
  <c r="H58" i="16"/>
  <c r="J58" i="16"/>
  <c r="L58" i="16"/>
  <c r="N58" i="16"/>
  <c r="P58" i="16"/>
  <c r="R58" i="16"/>
  <c r="T58" i="16"/>
  <c r="V58" i="16"/>
  <c r="X58" i="16"/>
  <c r="Z58" i="16"/>
  <c r="AB58" i="16"/>
  <c r="E58" i="16"/>
  <c r="H57" i="16"/>
  <c r="J57" i="16"/>
  <c r="L57" i="16"/>
  <c r="N57" i="16"/>
  <c r="P57" i="16"/>
  <c r="R57" i="16"/>
  <c r="T57" i="16"/>
  <c r="V57" i="16"/>
  <c r="X57" i="16"/>
  <c r="Z57" i="16"/>
  <c r="AB57" i="16"/>
  <c r="E57" i="16"/>
  <c r="H56" i="16"/>
  <c r="J56" i="16"/>
  <c r="L56" i="16"/>
  <c r="N56" i="16"/>
  <c r="P56" i="16"/>
  <c r="R56" i="16"/>
  <c r="T56" i="16"/>
  <c r="V56" i="16"/>
  <c r="X56" i="16"/>
  <c r="Z56" i="16"/>
  <c r="AB56" i="16"/>
  <c r="D56" i="16"/>
  <c r="E56" i="16"/>
  <c r="H55" i="16"/>
  <c r="J55" i="16"/>
  <c r="L55" i="16"/>
  <c r="N55" i="16"/>
  <c r="P55" i="16"/>
  <c r="R55" i="16"/>
  <c r="T55" i="16"/>
  <c r="V55" i="16"/>
  <c r="X55" i="16"/>
  <c r="Z55" i="16"/>
  <c r="AB55" i="16"/>
  <c r="E55" i="16"/>
  <c r="H54" i="16"/>
  <c r="J54" i="16"/>
  <c r="L54" i="16"/>
  <c r="N54" i="16"/>
  <c r="P54" i="16"/>
  <c r="R54" i="16"/>
  <c r="T54" i="16"/>
  <c r="V54" i="16"/>
  <c r="X54" i="16"/>
  <c r="Z54" i="16"/>
  <c r="AB54" i="16"/>
  <c r="E54" i="16"/>
  <c r="H53" i="16"/>
  <c r="J53" i="16"/>
  <c r="L53" i="16"/>
  <c r="N53" i="16"/>
  <c r="P53" i="16"/>
  <c r="R53" i="16"/>
  <c r="T53" i="16"/>
  <c r="V53" i="16"/>
  <c r="X53" i="16"/>
  <c r="Z53" i="16"/>
  <c r="AB53" i="16"/>
  <c r="E53" i="16"/>
  <c r="H52" i="16"/>
  <c r="J52" i="16"/>
  <c r="L52" i="16"/>
  <c r="N52" i="16"/>
  <c r="P52" i="16"/>
  <c r="R52" i="16"/>
  <c r="T52" i="16"/>
  <c r="V52" i="16"/>
  <c r="X52" i="16"/>
  <c r="Z52" i="16"/>
  <c r="AB52" i="16"/>
  <c r="E52" i="16"/>
  <c r="H51" i="16"/>
  <c r="J51" i="16"/>
  <c r="L51" i="16"/>
  <c r="N51" i="16"/>
  <c r="P51" i="16"/>
  <c r="R51" i="16"/>
  <c r="T51" i="16"/>
  <c r="V51" i="16"/>
  <c r="X51" i="16"/>
  <c r="Z51" i="16"/>
  <c r="AB51" i="16"/>
  <c r="E51" i="16"/>
  <c r="H50" i="16"/>
  <c r="J50" i="16"/>
  <c r="L50" i="16"/>
  <c r="N50" i="16"/>
  <c r="P50" i="16"/>
  <c r="R50" i="16"/>
  <c r="T50" i="16"/>
  <c r="V50" i="16"/>
  <c r="X50" i="16"/>
  <c r="Z50" i="16"/>
  <c r="AB50" i="16"/>
  <c r="E50" i="16"/>
  <c r="H49" i="16"/>
  <c r="J49" i="16"/>
  <c r="L49" i="16"/>
  <c r="N49" i="16"/>
  <c r="P49" i="16"/>
  <c r="R49" i="16"/>
  <c r="T49" i="16"/>
  <c r="V49" i="16"/>
  <c r="X49" i="16"/>
  <c r="Z49" i="16"/>
  <c r="AB49" i="16"/>
  <c r="E49" i="16"/>
  <c r="H48" i="16"/>
  <c r="J48" i="16"/>
  <c r="L48" i="16"/>
  <c r="N48" i="16"/>
  <c r="P48" i="16"/>
  <c r="R48" i="16"/>
  <c r="T48" i="16"/>
  <c r="V48" i="16"/>
  <c r="X48" i="16"/>
  <c r="Z48" i="16"/>
  <c r="AB48" i="16"/>
  <c r="E48" i="16"/>
  <c r="H47" i="16"/>
  <c r="J47" i="16"/>
  <c r="L47" i="16"/>
  <c r="N47" i="16"/>
  <c r="P47" i="16"/>
  <c r="R47" i="16"/>
  <c r="T47" i="16"/>
  <c r="V47" i="16"/>
  <c r="X47" i="16"/>
  <c r="Z47" i="16"/>
  <c r="AB47" i="16"/>
  <c r="E47" i="16"/>
  <c r="H46" i="16"/>
  <c r="J46" i="16"/>
  <c r="L46" i="16"/>
  <c r="N46" i="16"/>
  <c r="P46" i="16"/>
  <c r="R46" i="16"/>
  <c r="T46" i="16"/>
  <c r="V46" i="16"/>
  <c r="X46" i="16"/>
  <c r="Z46" i="16"/>
  <c r="AB46" i="16"/>
  <c r="E46" i="16"/>
  <c r="J45" i="16"/>
  <c r="L45" i="16"/>
  <c r="N45" i="16"/>
  <c r="P45" i="16"/>
  <c r="R45" i="16"/>
  <c r="T45" i="16"/>
  <c r="V45" i="16"/>
  <c r="X45" i="16"/>
  <c r="Z45" i="16"/>
  <c r="AB45" i="16"/>
  <c r="E45" i="16"/>
  <c r="H44" i="16"/>
  <c r="J44" i="16"/>
  <c r="L44" i="16"/>
  <c r="N44" i="16"/>
  <c r="P44" i="16"/>
  <c r="R44" i="16"/>
  <c r="T44" i="16"/>
  <c r="V44" i="16"/>
  <c r="X44" i="16"/>
  <c r="Z44" i="16"/>
  <c r="AB44" i="16"/>
  <c r="E44" i="16"/>
  <c r="H43" i="16"/>
  <c r="J43" i="16"/>
  <c r="L43" i="16"/>
  <c r="N43" i="16"/>
  <c r="P43" i="16"/>
  <c r="R43" i="16"/>
  <c r="T43" i="16"/>
  <c r="V43" i="16"/>
  <c r="X43" i="16"/>
  <c r="Z43" i="16"/>
  <c r="AB43" i="16"/>
  <c r="E43" i="16"/>
  <c r="H42" i="16"/>
  <c r="J42" i="16"/>
  <c r="L42" i="16"/>
  <c r="N42" i="16"/>
  <c r="P42" i="16"/>
  <c r="R42" i="16"/>
  <c r="T42" i="16"/>
  <c r="V42" i="16"/>
  <c r="X42" i="16"/>
  <c r="Z42" i="16"/>
  <c r="AB42" i="16"/>
  <c r="E42" i="16"/>
  <c r="H41" i="16"/>
  <c r="J41" i="16"/>
  <c r="L41" i="16"/>
  <c r="N41" i="16"/>
  <c r="P41" i="16"/>
  <c r="R41" i="16"/>
  <c r="T41" i="16"/>
  <c r="V41" i="16"/>
  <c r="X41" i="16"/>
  <c r="Z41" i="16"/>
  <c r="AB41" i="16"/>
  <c r="E41" i="16"/>
  <c r="H40" i="16"/>
  <c r="J40" i="16"/>
  <c r="L40" i="16"/>
  <c r="N40" i="16"/>
  <c r="P40" i="16"/>
  <c r="R40" i="16"/>
  <c r="T40" i="16"/>
  <c r="V40" i="16"/>
  <c r="X40" i="16"/>
  <c r="Z40" i="16"/>
  <c r="AB40" i="16"/>
  <c r="E40" i="16"/>
  <c r="H39" i="16"/>
  <c r="J39" i="16"/>
  <c r="L39" i="16"/>
  <c r="N39" i="16"/>
  <c r="P39" i="16"/>
  <c r="R39" i="16"/>
  <c r="T39" i="16"/>
  <c r="V39" i="16"/>
  <c r="X39" i="16"/>
  <c r="Z39" i="16"/>
  <c r="AB39" i="16"/>
  <c r="E39" i="16"/>
  <c r="AB38" i="16"/>
  <c r="T38" i="16"/>
  <c r="H38" i="16"/>
  <c r="J38" i="16"/>
  <c r="L38" i="16"/>
  <c r="N38" i="16"/>
  <c r="E38" i="16"/>
  <c r="H37" i="16"/>
  <c r="J37" i="16"/>
  <c r="L37" i="16"/>
  <c r="N37" i="16"/>
  <c r="P37" i="16"/>
  <c r="R37" i="16"/>
  <c r="T37" i="16"/>
  <c r="V37" i="16"/>
  <c r="X37" i="16"/>
  <c r="Z37" i="16"/>
  <c r="AB37" i="16"/>
  <c r="E37" i="16"/>
  <c r="H36" i="16"/>
  <c r="J36" i="16"/>
  <c r="L36" i="16"/>
  <c r="N36" i="16"/>
  <c r="P36" i="16"/>
  <c r="R36" i="16"/>
  <c r="T36" i="16"/>
  <c r="V36" i="16"/>
  <c r="X36" i="16"/>
  <c r="Z36" i="16"/>
  <c r="AB36" i="16"/>
  <c r="E36" i="16"/>
  <c r="H35" i="16"/>
  <c r="J35" i="16"/>
  <c r="L35" i="16"/>
  <c r="E35" i="16"/>
  <c r="AA34" i="16"/>
  <c r="AA32" i="16"/>
  <c r="Y34" i="16"/>
  <c r="W34" i="16"/>
  <c r="W32" i="16"/>
  <c r="W30" i="16"/>
  <c r="U34" i="16"/>
  <c r="U32" i="16"/>
  <c r="S34" i="16"/>
  <c r="S32" i="16"/>
  <c r="Q34" i="16"/>
  <c r="Q32" i="16"/>
  <c r="O34" i="16"/>
  <c r="O32" i="16"/>
  <c r="M34" i="16"/>
  <c r="M32" i="16"/>
  <c r="K34" i="16"/>
  <c r="K32" i="16"/>
  <c r="I34" i="16"/>
  <c r="I32" i="16"/>
  <c r="G34" i="16"/>
  <c r="G32" i="16"/>
  <c r="F34" i="16"/>
  <c r="F32" i="16"/>
  <c r="C34" i="16"/>
  <c r="C32" i="16"/>
  <c r="B34" i="16"/>
  <c r="B32" i="16"/>
  <c r="Y32" i="16"/>
  <c r="AD27" i="16"/>
  <c r="E26" i="16"/>
  <c r="AD26" i="16"/>
  <c r="E25" i="16"/>
  <c r="AB24" i="16"/>
  <c r="AA24" i="16"/>
  <c r="Z24" i="16"/>
  <c r="Y24" i="16"/>
  <c r="X24" i="16"/>
  <c r="W24" i="16"/>
  <c r="V24" i="16"/>
  <c r="U24" i="16"/>
  <c r="T24" i="16"/>
  <c r="S24" i="16"/>
  <c r="R24" i="16"/>
  <c r="Q24" i="16"/>
  <c r="P24" i="16"/>
  <c r="O24" i="16"/>
  <c r="N24" i="16"/>
  <c r="M24" i="16"/>
  <c r="L24" i="16"/>
  <c r="K24" i="16"/>
  <c r="J24" i="16"/>
  <c r="I24" i="16"/>
  <c r="H24" i="16"/>
  <c r="G24" i="16"/>
  <c r="F24" i="16"/>
  <c r="D24" i="16"/>
  <c r="C24" i="16"/>
  <c r="B24" i="16"/>
  <c r="AD23" i="16"/>
  <c r="H22" i="16"/>
  <c r="J22" i="16"/>
  <c r="L22" i="16"/>
  <c r="N22" i="16"/>
  <c r="P22" i="16"/>
  <c r="R22" i="16"/>
  <c r="T22" i="16"/>
  <c r="V22" i="16"/>
  <c r="X22" i="16"/>
  <c r="Z22" i="16"/>
  <c r="AB22" i="16"/>
  <c r="E22" i="16"/>
  <c r="H21" i="16"/>
  <c r="J21" i="16"/>
  <c r="L21" i="16"/>
  <c r="E21" i="16"/>
  <c r="R20" i="16"/>
  <c r="T20" i="16"/>
  <c r="AA19" i="16"/>
  <c r="Y19" i="16"/>
  <c r="W19" i="16"/>
  <c r="U19" i="16"/>
  <c r="S19" i="16"/>
  <c r="Q19" i="16"/>
  <c r="O19" i="16"/>
  <c r="M19" i="16"/>
  <c r="K19" i="16"/>
  <c r="I19" i="16"/>
  <c r="G19" i="16"/>
  <c r="F19" i="16"/>
  <c r="D19" i="16"/>
  <c r="C19" i="16"/>
  <c r="B19" i="16"/>
  <c r="E18" i="16"/>
  <c r="H17" i="16"/>
  <c r="J17" i="16"/>
  <c r="L17" i="16"/>
  <c r="N17" i="16"/>
  <c r="P17" i="16"/>
  <c r="R17" i="16"/>
  <c r="T17" i="16"/>
  <c r="V17" i="16"/>
  <c r="X17" i="16"/>
  <c r="Z17" i="16"/>
  <c r="AB17" i="16"/>
  <c r="E17" i="16"/>
  <c r="H16" i="16"/>
  <c r="E16" i="16"/>
  <c r="H15" i="16"/>
  <c r="J15" i="16"/>
  <c r="L15" i="16"/>
  <c r="E15" i="16"/>
  <c r="AA14" i="16"/>
  <c r="Y14" i="16"/>
  <c r="Y12" i="16"/>
  <c r="W14" i="16"/>
  <c r="U14" i="16"/>
  <c r="S14" i="16"/>
  <c r="Q14" i="16"/>
  <c r="Q12" i="16"/>
  <c r="O14" i="16"/>
  <c r="O12" i="16"/>
  <c r="O28" i="16"/>
  <c r="M14" i="16"/>
  <c r="K14" i="16"/>
  <c r="I14" i="16"/>
  <c r="G14" i="16"/>
  <c r="F14" i="16"/>
  <c r="D14" i="16"/>
  <c r="C14" i="16"/>
  <c r="B14" i="16"/>
  <c r="E10" i="16"/>
  <c r="B9" i="16"/>
  <c r="E9" i="16"/>
  <c r="D12" i="16"/>
  <c r="D28" i="16"/>
  <c r="AA12" i="16"/>
  <c r="I12" i="16"/>
  <c r="I28" i="16"/>
  <c r="AC57" i="16"/>
  <c r="AC74" i="16"/>
  <c r="AC72" i="16"/>
  <c r="K30" i="16"/>
  <c r="AC58" i="16"/>
  <c r="AC90" i="16"/>
  <c r="H83" i="16"/>
  <c r="C30" i="16"/>
  <c r="O30" i="16"/>
  <c r="AA30" i="16"/>
  <c r="B30" i="16"/>
  <c r="B92" i="16"/>
  <c r="B94" i="16"/>
  <c r="AC38" i="16"/>
  <c r="AC49" i="16"/>
  <c r="AC66" i="16"/>
  <c r="AC42" i="16"/>
  <c r="AC70" i="16"/>
  <c r="E86" i="16"/>
  <c r="AC53" i="16"/>
  <c r="AC67" i="16"/>
  <c r="G30" i="16"/>
  <c r="AC45" i="16"/>
  <c r="AC56" i="16"/>
  <c r="AC59" i="16"/>
  <c r="AC78" i="16"/>
  <c r="H86" i="16"/>
  <c r="AC50" i="16"/>
  <c r="M12" i="16"/>
  <c r="M28" i="16"/>
  <c r="I30" i="16"/>
  <c r="AC39" i="16"/>
  <c r="U12" i="16"/>
  <c r="D34" i="16"/>
  <c r="D32" i="16"/>
  <c r="D30" i="16"/>
  <c r="AC61" i="16"/>
  <c r="J80" i="16"/>
  <c r="J79" i="16"/>
  <c r="H34" i="16"/>
  <c r="H32" i="16"/>
  <c r="AC43" i="16"/>
  <c r="AC22" i="16"/>
  <c r="AC46" i="16"/>
  <c r="AD68" i="16"/>
  <c r="AE68" i="16"/>
  <c r="AC76" i="16"/>
  <c r="F12" i="16"/>
  <c r="F28" i="16"/>
  <c r="G12" i="16"/>
  <c r="G28" i="16"/>
  <c r="K12" i="16"/>
  <c r="K28" i="16"/>
  <c r="W12" i="16"/>
  <c r="F30" i="16"/>
  <c r="AD39" i="16"/>
  <c r="AE39" i="16"/>
  <c r="AC54" i="16"/>
  <c r="C12" i="16"/>
  <c r="C28" i="16"/>
  <c r="H14" i="16"/>
  <c r="AD62" i="16"/>
  <c r="AE62" i="16"/>
  <c r="AD90" i="16"/>
  <c r="AE90" i="16"/>
  <c r="S30" i="16"/>
  <c r="AC85" i="16"/>
  <c r="E14" i="16"/>
  <c r="AD22" i="16"/>
  <c r="AE22" i="16"/>
  <c r="AD72" i="16"/>
  <c r="AE72" i="16"/>
  <c r="J82" i="16"/>
  <c r="J81" i="16"/>
  <c r="S12" i="16"/>
  <c r="B12" i="16"/>
  <c r="B28" i="16"/>
  <c r="Q30" i="16"/>
  <c r="AC37" i="16"/>
  <c r="AD37" i="16"/>
  <c r="AE37" i="16"/>
  <c r="AD41" i="16"/>
  <c r="AE41" i="16"/>
  <c r="AC41" i="16"/>
  <c r="AC44" i="16"/>
  <c r="AD44" i="16"/>
  <c r="AE44" i="16"/>
  <c r="AD52" i="16"/>
  <c r="AE52" i="16"/>
  <c r="AC52" i="16"/>
  <c r="AD48" i="16"/>
  <c r="AE48" i="16"/>
  <c r="AC48" i="16"/>
  <c r="L19" i="16"/>
  <c r="N21" i="16"/>
  <c r="AC36" i="16"/>
  <c r="AD36" i="16"/>
  <c r="AE36" i="16"/>
  <c r="AC40" i="16"/>
  <c r="AD40" i="16"/>
  <c r="AE40" i="16"/>
  <c r="AC47" i="16"/>
  <c r="AD47" i="16"/>
  <c r="AE47" i="16"/>
  <c r="AC55" i="16"/>
  <c r="AD55" i="16"/>
  <c r="AE55" i="16"/>
  <c r="AD64" i="16"/>
  <c r="AE64" i="16"/>
  <c r="AC64" i="16"/>
  <c r="N15" i="16"/>
  <c r="N35" i="16"/>
  <c r="L34" i="16"/>
  <c r="L32" i="16"/>
  <c r="AD46" i="16"/>
  <c r="AE46" i="16"/>
  <c r="AC51" i="16"/>
  <c r="AD51" i="16"/>
  <c r="AE51" i="16"/>
  <c r="AC60" i="16"/>
  <c r="AD60" i="16"/>
  <c r="AE60" i="16"/>
  <c r="AC63" i="16"/>
  <c r="AD63" i="16"/>
  <c r="AE63" i="16"/>
  <c r="AC65" i="16"/>
  <c r="AD65" i="16"/>
  <c r="AE65" i="16"/>
  <c r="AC73" i="16"/>
  <c r="AD73" i="16"/>
  <c r="AE73" i="16"/>
  <c r="AC77" i="16"/>
  <c r="AD77" i="16"/>
  <c r="AE77" i="16"/>
  <c r="V20" i="16"/>
  <c r="AD59" i="16"/>
  <c r="AE59" i="16"/>
  <c r="J34" i="16"/>
  <c r="J32" i="16"/>
  <c r="AD43" i="16"/>
  <c r="AE43" i="16"/>
  <c r="AD61" i="16"/>
  <c r="AE61" i="16"/>
  <c r="AC68" i="16"/>
  <c r="J16" i="16"/>
  <c r="J19" i="16"/>
  <c r="L89" i="16"/>
  <c r="J86" i="16"/>
  <c r="H19" i="16"/>
  <c r="M30" i="16"/>
  <c r="Y30" i="16"/>
  <c r="AD45" i="16"/>
  <c r="AE45" i="16"/>
  <c r="AD50" i="16"/>
  <c r="AE50" i="16"/>
  <c r="AD71" i="16"/>
  <c r="AE71" i="16"/>
  <c r="AD76" i="16"/>
  <c r="AE76" i="16"/>
  <c r="AC62" i="16"/>
  <c r="AD66" i="16"/>
  <c r="AE66" i="16"/>
  <c r="AC69" i="16"/>
  <c r="AD69" i="16"/>
  <c r="AE69" i="16"/>
  <c r="AD74" i="16"/>
  <c r="AE74" i="16"/>
  <c r="E19" i="16"/>
  <c r="AD25" i="16"/>
  <c r="AE25" i="16"/>
  <c r="E24" i="16"/>
  <c r="AD24" i="16"/>
  <c r="AE24" i="16"/>
  <c r="U30" i="16"/>
  <c r="E34" i="16"/>
  <c r="AD38" i="16"/>
  <c r="AE38" i="16"/>
  <c r="AD53" i="16"/>
  <c r="AE53" i="16"/>
  <c r="AD56" i="16"/>
  <c r="AE56" i="16"/>
  <c r="AD57" i="16"/>
  <c r="AE57" i="16"/>
  <c r="AD58" i="16"/>
  <c r="AE58" i="16"/>
  <c r="AD75" i="16"/>
  <c r="AE75" i="16"/>
  <c r="R87" i="16"/>
  <c r="AD42" i="16"/>
  <c r="AE42" i="16"/>
  <c r="AD49" i="16"/>
  <c r="AE49" i="16"/>
  <c r="AD54" i="16"/>
  <c r="AE54" i="16"/>
  <c r="AD67" i="16"/>
  <c r="AE67" i="16"/>
  <c r="AD70" i="16"/>
  <c r="AE70" i="16"/>
  <c r="AB88" i="16"/>
  <c r="AD88" i="16"/>
  <c r="AE88" i="16"/>
  <c r="L84" i="16"/>
  <c r="J83" i="16"/>
  <c r="AD78" i="16"/>
  <c r="AE78" i="16"/>
  <c r="E83" i="16"/>
  <c r="D14" i="1"/>
  <c r="E14" i="1"/>
  <c r="C14" i="1"/>
  <c r="H30" i="16"/>
  <c r="L80" i="16"/>
  <c r="N80" i="16"/>
  <c r="H12" i="16"/>
  <c r="H28" i="16"/>
  <c r="L82" i="16"/>
  <c r="N82" i="16"/>
  <c r="N84" i="16"/>
  <c r="L83" i="16"/>
  <c r="E32" i="16"/>
  <c r="L16" i="16"/>
  <c r="J14" i="16"/>
  <c r="J12" i="16"/>
  <c r="J28" i="16"/>
  <c r="P15" i="16"/>
  <c r="AC88" i="16"/>
  <c r="J30" i="16"/>
  <c r="E12" i="16"/>
  <c r="T87" i="16"/>
  <c r="P80" i="16"/>
  <c r="N79" i="16"/>
  <c r="P21" i="16"/>
  <c r="N19" i="16"/>
  <c r="X20" i="16"/>
  <c r="Z20" i="16"/>
  <c r="AB20" i="16"/>
  <c r="L86" i="16"/>
  <c r="N89" i="16"/>
  <c r="AC24" i="16"/>
  <c r="P35" i="16"/>
  <c r="N34" i="16"/>
  <c r="N32" i="16"/>
  <c r="L81" i="16"/>
  <c r="L79" i="16"/>
  <c r="AD20" i="16"/>
  <c r="L30" i="16"/>
  <c r="R15" i="16"/>
  <c r="E30" i="16"/>
  <c r="N81" i="16"/>
  <c r="P82" i="16"/>
  <c r="R21" i="16"/>
  <c r="P19" i="16"/>
  <c r="V87" i="16"/>
  <c r="E28" i="16"/>
  <c r="R35" i="16"/>
  <c r="P34" i="16"/>
  <c r="P32" i="16"/>
  <c r="P89" i="16"/>
  <c r="N86" i="16"/>
  <c r="P79" i="16"/>
  <c r="R80" i="16"/>
  <c r="N16" i="16"/>
  <c r="L14" i="16"/>
  <c r="L12" i="16"/>
  <c r="L28" i="16"/>
  <c r="N83" i="16"/>
  <c r="P84" i="16"/>
  <c r="G83" i="1"/>
  <c r="N30" i="16"/>
  <c r="P16" i="16"/>
  <c r="N14" i="16"/>
  <c r="N12" i="16"/>
  <c r="N28" i="16"/>
  <c r="R89" i="16"/>
  <c r="P86" i="16"/>
  <c r="R84" i="16"/>
  <c r="P83" i="16"/>
  <c r="T80" i="16"/>
  <c r="R79" i="16"/>
  <c r="R82" i="16"/>
  <c r="P81" i="16"/>
  <c r="T15" i="16"/>
  <c r="T21" i="16"/>
  <c r="R19" i="16"/>
  <c r="T35" i="16"/>
  <c r="R34" i="16"/>
  <c r="R32" i="16"/>
  <c r="X87" i="16"/>
  <c r="E83" i="1"/>
  <c r="D83" i="1"/>
  <c r="C83" i="1"/>
  <c r="F85" i="1"/>
  <c r="T85" i="1" s="1"/>
  <c r="E81" i="1"/>
  <c r="D81" i="1"/>
  <c r="D86" i="1"/>
  <c r="E86" i="1"/>
  <c r="P30" i="16"/>
  <c r="V35" i="16"/>
  <c r="T34" i="16"/>
  <c r="T32" i="16"/>
  <c r="V15" i="16"/>
  <c r="Z87" i="16"/>
  <c r="V80" i="16"/>
  <c r="T79" i="16"/>
  <c r="T89" i="16"/>
  <c r="R86" i="16"/>
  <c r="V21" i="16"/>
  <c r="T19" i="16"/>
  <c r="T82" i="16"/>
  <c r="R81" i="16"/>
  <c r="T84" i="16"/>
  <c r="R83" i="16"/>
  <c r="R16" i="16"/>
  <c r="P14" i="16"/>
  <c r="P12" i="16"/>
  <c r="P28" i="16"/>
  <c r="AB87" i="16"/>
  <c r="AC87" i="16"/>
  <c r="R30" i="16"/>
  <c r="X21" i="16"/>
  <c r="Z21" i="16"/>
  <c r="AB21" i="16"/>
  <c r="AB19" i="16"/>
  <c r="V19" i="16"/>
  <c r="X19" i="16"/>
  <c r="Z19" i="16"/>
  <c r="V79" i="16"/>
  <c r="X80" i="16"/>
  <c r="X15" i="16"/>
  <c r="V84" i="16"/>
  <c r="T83" i="16"/>
  <c r="T16" i="16"/>
  <c r="R14" i="16"/>
  <c r="R12" i="16"/>
  <c r="R28" i="16"/>
  <c r="T81" i="16"/>
  <c r="V82" i="16"/>
  <c r="V89" i="16"/>
  <c r="T86" i="16"/>
  <c r="X35" i="16"/>
  <c r="V34" i="16"/>
  <c r="V32" i="16"/>
  <c r="AD87" i="16"/>
  <c r="AE87" i="16"/>
  <c r="T30" i="16"/>
  <c r="X89" i="16"/>
  <c r="V86" i="16"/>
  <c r="X79" i="16"/>
  <c r="Z80" i="16"/>
  <c r="V83" i="16"/>
  <c r="X84" i="16"/>
  <c r="X82" i="16"/>
  <c r="V81" i="16"/>
  <c r="Z35" i="16"/>
  <c r="X34" i="16"/>
  <c r="X32" i="16"/>
  <c r="V16" i="16"/>
  <c r="T14" i="16"/>
  <c r="T12" i="16"/>
  <c r="T28" i="16"/>
  <c r="Z15" i="16"/>
  <c r="AC21" i="16"/>
  <c r="AD21" i="16"/>
  <c r="AE21" i="16"/>
  <c r="V30" i="16"/>
  <c r="X81" i="16"/>
  <c r="Z82" i="16"/>
  <c r="AC19" i="16"/>
  <c r="AD19" i="16"/>
  <c r="AE19" i="16"/>
  <c r="X16" i="16"/>
  <c r="V14" i="16"/>
  <c r="V12" i="16"/>
  <c r="V28" i="16"/>
  <c r="AB80" i="16"/>
  <c r="Z79" i="16"/>
  <c r="AB15" i="16"/>
  <c r="AB35" i="16"/>
  <c r="Z34" i="16"/>
  <c r="Z32" i="16"/>
  <c r="Z84" i="16"/>
  <c r="X83" i="16"/>
  <c r="Z89" i="16"/>
  <c r="Z86" i="16"/>
  <c r="X86" i="16"/>
  <c r="X30" i="16"/>
  <c r="Z16" i="16"/>
  <c r="X14" i="16"/>
  <c r="X12" i="16"/>
  <c r="X28" i="16"/>
  <c r="AB89" i="16"/>
  <c r="AB86" i="16"/>
  <c r="AB34" i="16"/>
  <c r="AC35" i="16"/>
  <c r="AD35" i="16"/>
  <c r="AE35" i="16"/>
  <c r="AC80" i="16"/>
  <c r="AB79" i="16"/>
  <c r="AD80" i="16"/>
  <c r="AE80" i="16"/>
  <c r="AB84" i="16"/>
  <c r="Z83" i="16"/>
  <c r="AC15" i="16"/>
  <c r="AD15" i="16"/>
  <c r="AE15" i="16"/>
  <c r="AB82" i="16"/>
  <c r="Z81" i="16"/>
  <c r="C86" i="1"/>
  <c r="G86" i="1"/>
  <c r="F87" i="1"/>
  <c r="T87" i="1" s="1"/>
  <c r="Z30" i="16"/>
  <c r="AC84" i="16"/>
  <c r="AB83" i="16"/>
  <c r="AD84" i="16"/>
  <c r="AE84" i="16"/>
  <c r="AD89" i="16"/>
  <c r="AE89" i="16"/>
  <c r="AC89" i="16"/>
  <c r="AC79" i="16"/>
  <c r="AD79" i="16"/>
  <c r="AE79" i="16"/>
  <c r="AC34" i="16"/>
  <c r="AB32" i="16"/>
  <c r="AD34" i="16"/>
  <c r="AE34" i="16"/>
  <c r="AB16" i="16"/>
  <c r="Z14" i="16"/>
  <c r="Z12" i="16"/>
  <c r="Z28" i="16"/>
  <c r="AC82" i="16"/>
  <c r="AB81" i="16"/>
  <c r="AD82" i="16"/>
  <c r="AE82" i="16"/>
  <c r="AD16" i="16"/>
  <c r="AE16" i="16"/>
  <c r="AC16" i="16"/>
  <c r="AB14" i="16"/>
  <c r="AC81" i="16"/>
  <c r="AD81" i="16"/>
  <c r="AE81" i="16"/>
  <c r="AB30" i="16"/>
  <c r="AC30" i="16"/>
  <c r="AC32" i="16"/>
  <c r="AD32" i="16"/>
  <c r="AC86" i="16"/>
  <c r="AD86" i="16"/>
  <c r="AE86" i="16"/>
  <c r="AC83" i="16"/>
  <c r="AD83" i="16"/>
  <c r="AE83" i="16"/>
  <c r="AE32" i="16"/>
  <c r="AD30" i="16"/>
  <c r="AE30" i="16"/>
  <c r="AC14" i="16"/>
  <c r="AB12" i="16"/>
  <c r="AD14" i="16"/>
  <c r="AE14" i="16"/>
  <c r="AB28" i="16"/>
  <c r="AC12" i="16"/>
  <c r="AD12" i="16"/>
  <c r="AE12" i="16"/>
  <c r="C32" i="1"/>
  <c r="C30" i="1" s="1"/>
  <c r="AC28" i="16"/>
  <c r="AD28" i="16"/>
  <c r="AE28" i="16"/>
  <c r="F10" i="1"/>
  <c r="U10" i="1" s="1"/>
  <c r="V10" i="1" s="1"/>
  <c r="G81" i="1"/>
  <c r="C9" i="1"/>
  <c r="F9" i="1" s="1"/>
  <c r="F15" i="1"/>
  <c r="F24" i="1"/>
  <c r="F33" i="1"/>
  <c r="C81" i="1"/>
  <c r="U88" i="1" l="1"/>
  <c r="V88" i="1" s="1"/>
  <c r="U82" i="1"/>
  <c r="V82" i="1" s="1"/>
  <c r="T80" i="1"/>
  <c r="U79" i="1"/>
  <c r="V79" i="1"/>
  <c r="W79" i="1" s="1"/>
  <c r="S83" i="1"/>
  <c r="I12" i="1"/>
  <c r="I26" i="1" s="1"/>
  <c r="T61" i="1"/>
  <c r="G30" i="1"/>
  <c r="U60" i="1"/>
  <c r="V60" i="1" s="1"/>
  <c r="U48" i="1"/>
  <c r="V48" i="1" s="1"/>
  <c r="U59" i="1"/>
  <c r="V59" i="1" s="1"/>
  <c r="U47" i="1"/>
  <c r="V47" i="1" s="1"/>
  <c r="F86" i="1"/>
  <c r="U90" i="1"/>
  <c r="V90" i="1" s="1"/>
  <c r="L28" i="1"/>
  <c r="T10" i="1"/>
  <c r="W10" i="1" s="1"/>
  <c r="U80" i="1"/>
  <c r="V80" i="1" s="1"/>
  <c r="U85" i="1"/>
  <c r="V85" i="1" s="1"/>
  <c r="U51" i="1"/>
  <c r="V51" i="1" s="1"/>
  <c r="W51" i="1" s="1"/>
  <c r="T33" i="1"/>
  <c r="U58" i="1"/>
  <c r="V58" i="1" s="1"/>
  <c r="T74" i="1"/>
  <c r="D12" i="1"/>
  <c r="D26" i="1" s="1"/>
  <c r="U84" i="1"/>
  <c r="V84" i="1" s="1"/>
  <c r="J12" i="1"/>
  <c r="J26" i="1" s="1"/>
  <c r="E28" i="1"/>
  <c r="T53" i="1"/>
  <c r="T42" i="1"/>
  <c r="T44" i="1"/>
  <c r="T76" i="1"/>
  <c r="T60" i="1"/>
  <c r="T35" i="1"/>
  <c r="T56" i="1"/>
  <c r="U68" i="1"/>
  <c r="V68" i="1" s="1"/>
  <c r="L12" i="1"/>
  <c r="L26" i="1" s="1"/>
  <c r="I28" i="1"/>
  <c r="U35" i="1"/>
  <c r="V35" i="1" s="1"/>
  <c r="U91" i="1"/>
  <c r="V91" i="1" s="1"/>
  <c r="T71" i="1"/>
  <c r="U69" i="1"/>
  <c r="V69" i="1" s="1"/>
  <c r="T55" i="1"/>
  <c r="T67" i="1"/>
  <c r="T54" i="1"/>
  <c r="E12" i="1"/>
  <c r="E26" i="1" s="1"/>
  <c r="T66" i="1"/>
  <c r="J28" i="1"/>
  <c r="T9" i="1"/>
  <c r="H12" i="1"/>
  <c r="H26" i="1" s="1"/>
  <c r="C12" i="1"/>
  <c r="C26" i="1" s="1"/>
  <c r="U50" i="1"/>
  <c r="V50" i="1" s="1"/>
  <c r="T62" i="1"/>
  <c r="V74" i="1"/>
  <c r="U36" i="1"/>
  <c r="V36" i="1" s="1"/>
  <c r="U23" i="1"/>
  <c r="U87" i="1"/>
  <c r="V87" i="1" s="1"/>
  <c r="T46" i="1"/>
  <c r="W46" i="1" s="1"/>
  <c r="U89" i="1"/>
  <c r="V89" i="1" s="1"/>
  <c r="T70" i="1"/>
  <c r="U53" i="1"/>
  <c r="V53" i="1" s="1"/>
  <c r="U78" i="1"/>
  <c r="V78" i="1" s="1"/>
  <c r="W78" i="1" s="1"/>
  <c r="T59" i="1"/>
  <c r="U71" i="1"/>
  <c r="V71" i="1" s="1"/>
  <c r="T69" i="1"/>
  <c r="U67" i="1"/>
  <c r="V67" i="1" s="1"/>
  <c r="U77" i="1"/>
  <c r="V77" i="1" s="1"/>
  <c r="U66" i="1"/>
  <c r="V66" i="1" s="1"/>
  <c r="T45" i="1"/>
  <c r="U65" i="1"/>
  <c r="V65" i="1" s="1"/>
  <c r="T75" i="1"/>
  <c r="U64" i="1"/>
  <c r="V64" i="1" s="1"/>
  <c r="U54" i="1"/>
  <c r="V54" i="1" s="1"/>
  <c r="U61" i="1"/>
  <c r="V61" i="1" s="1"/>
  <c r="U52" i="1"/>
  <c r="V52" i="1" s="1"/>
  <c r="H28" i="1"/>
  <c r="U73" i="1"/>
  <c r="V73" i="1" s="1"/>
  <c r="W73" i="1" s="1"/>
  <c r="U56" i="1"/>
  <c r="V56" i="1" s="1"/>
  <c r="U40" i="1"/>
  <c r="V40" i="1" s="1"/>
  <c r="W40" i="1" s="1"/>
  <c r="T58" i="1"/>
  <c r="U62" i="1"/>
  <c r="V62" i="1" s="1"/>
  <c r="C28" i="1"/>
  <c r="U44" i="1"/>
  <c r="V44" i="1" s="1"/>
  <c r="S86" i="1"/>
  <c r="U33" i="1"/>
  <c r="V33" i="1" s="1"/>
  <c r="T64" i="1"/>
  <c r="T57" i="1"/>
  <c r="W57" i="1" s="1"/>
  <c r="T48" i="1"/>
  <c r="U42" i="1"/>
  <c r="V42" i="1" s="1"/>
  <c r="G12" i="1"/>
  <c r="G26" i="1" s="1"/>
  <c r="U41" i="1"/>
  <c r="V41" i="1" s="1"/>
  <c r="W41" i="1" s="1"/>
  <c r="T36" i="1"/>
  <c r="T49" i="1"/>
  <c r="W49" i="1" s="1"/>
  <c r="U72" i="1"/>
  <c r="W72" i="1" s="1"/>
  <c r="T47" i="1"/>
  <c r="D28" i="1"/>
  <c r="T38" i="1"/>
  <c r="W38" i="1" s="1"/>
  <c r="T50" i="1"/>
  <c r="F81" i="1"/>
  <c r="T81" i="1" s="1"/>
  <c r="U43" i="1"/>
  <c r="V43" i="1" s="1"/>
  <c r="W43" i="1" s="1"/>
  <c r="U17" i="1"/>
  <c r="F83" i="1"/>
  <c r="U55" i="1"/>
  <c r="V55" i="1" s="1"/>
  <c r="T39" i="1"/>
  <c r="T52" i="1"/>
  <c r="K28" i="1"/>
  <c r="K12" i="1"/>
  <c r="K26" i="1" s="1"/>
  <c r="U9" i="1"/>
  <c r="V9" i="1" s="1"/>
  <c r="F32" i="1"/>
  <c r="U70" i="1"/>
  <c r="V70" i="1" s="1"/>
  <c r="T24" i="1"/>
  <c r="U75" i="1"/>
  <c r="V75" i="1" s="1"/>
  <c r="U45" i="1"/>
  <c r="V45" i="1" s="1"/>
  <c r="F21" i="1"/>
  <c r="T15" i="1"/>
  <c r="U24" i="1"/>
  <c r="F14" i="1"/>
  <c r="U15" i="1"/>
  <c r="V15" i="1" s="1"/>
  <c r="U76" i="1"/>
  <c r="V76" i="1" s="1"/>
  <c r="T68" i="1"/>
  <c r="U39" i="1"/>
  <c r="V39" i="1" s="1"/>
  <c r="V34" i="1"/>
  <c r="W34" i="1" s="1"/>
  <c r="T65" i="1"/>
  <c r="U16" i="1"/>
  <c r="T86" i="1" l="1"/>
  <c r="T83" i="1"/>
  <c r="W88" i="1"/>
  <c r="S28" i="1"/>
  <c r="W33" i="1"/>
  <c r="W35" i="1"/>
  <c r="W55" i="1"/>
  <c r="W64" i="1"/>
  <c r="W36" i="1"/>
  <c r="U81" i="1"/>
  <c r="V81" i="1"/>
  <c r="W80" i="1"/>
  <c r="W89" i="1"/>
  <c r="W87" i="1"/>
  <c r="W76" i="1"/>
  <c r="W90" i="1"/>
  <c r="G28" i="1"/>
  <c r="W54" i="1"/>
  <c r="W53" i="1"/>
  <c r="W61" i="1"/>
  <c r="W74" i="1"/>
  <c r="W91" i="1"/>
  <c r="W69" i="1"/>
  <c r="W56" i="1"/>
  <c r="W48" i="1"/>
  <c r="W84" i="1"/>
  <c r="W60" i="1"/>
  <c r="W75" i="1"/>
  <c r="W70" i="1"/>
  <c r="W44" i="1"/>
  <c r="W42" i="1"/>
  <c r="W85" i="1"/>
  <c r="W59" i="1"/>
  <c r="W58" i="1"/>
  <c r="W66" i="1"/>
  <c r="W9" i="1"/>
  <c r="W52" i="1"/>
  <c r="U83" i="1"/>
  <c r="W47" i="1"/>
  <c r="W65" i="1"/>
  <c r="W39" i="1"/>
  <c r="W67" i="1"/>
  <c r="W24" i="1"/>
  <c r="W82" i="1"/>
  <c r="W50" i="1"/>
  <c r="W68" i="1"/>
  <c r="W77" i="1"/>
  <c r="W62" i="1"/>
  <c r="W45" i="1"/>
  <c r="W71" i="1"/>
  <c r="W15" i="1"/>
  <c r="U86" i="1"/>
  <c r="V86" i="1" s="1"/>
  <c r="T21" i="1"/>
  <c r="F12" i="1"/>
  <c r="U14" i="1"/>
  <c r="T14" i="1"/>
  <c r="S26" i="1"/>
  <c r="U32" i="1"/>
  <c r="V32" i="1" s="1"/>
  <c r="T32" i="1"/>
  <c r="F30" i="1"/>
  <c r="U21" i="1"/>
  <c r="W81" i="1" l="1"/>
  <c r="V83" i="1"/>
  <c r="W83" i="1" s="1"/>
  <c r="W32" i="1"/>
  <c r="W86" i="1"/>
  <c r="W21" i="1"/>
  <c r="U30" i="1"/>
  <c r="V30" i="1" s="1"/>
  <c r="F28" i="1"/>
  <c r="T28" i="1" s="1"/>
  <c r="T12" i="1"/>
  <c r="U12" i="1"/>
  <c r="V12" i="1" s="1"/>
  <c r="T30" i="1"/>
  <c r="V14" i="1"/>
  <c r="W14" i="1" s="1"/>
  <c r="F26" i="1"/>
  <c r="W30" i="1" l="1"/>
  <c r="W12" i="1"/>
  <c r="U26" i="1"/>
  <c r="V26" i="1" s="1"/>
  <c r="T26" i="1"/>
  <c r="U28" i="1"/>
  <c r="V28" i="1" s="1"/>
  <c r="W28" i="1" s="1"/>
  <c r="W26" i="1" l="1"/>
</calcChain>
</file>

<file path=xl/sharedStrings.xml><?xml version="1.0" encoding="utf-8"?>
<sst xmlns="http://schemas.openxmlformats.org/spreadsheetml/2006/main" count="714" uniqueCount="279">
  <si>
    <t>CONCEPTOS</t>
  </si>
  <si>
    <t>VARIACIONES</t>
  </si>
  <si>
    <t>APROPIACION DEFINITIVA</t>
  </si>
  <si>
    <t xml:space="preserve">FEBRERO </t>
  </si>
  <si>
    <t>ACUMULADO FEBRERO</t>
  </si>
  <si>
    <t xml:space="preserve">MARZO </t>
  </si>
  <si>
    <t>ACUMULADO MARZO</t>
  </si>
  <si>
    <t>ABRIL</t>
  </si>
  <si>
    <t>ACUMULADO ABRIL</t>
  </si>
  <si>
    <t>MAYO</t>
  </si>
  <si>
    <t>ACUMULADO MAYO</t>
  </si>
  <si>
    <t>JUNIO</t>
  </si>
  <si>
    <t>ACUMULADO JUNIO</t>
  </si>
  <si>
    <t>JULIO</t>
  </si>
  <si>
    <t>ACUMULADO JULIO</t>
  </si>
  <si>
    <t>AGOSTO</t>
  </si>
  <si>
    <t>ACUMULADO AGOSTO</t>
  </si>
  <si>
    <t>SEPTIEMBRE</t>
  </si>
  <si>
    <t>ACUMULADO SEPTIEMBRE</t>
  </si>
  <si>
    <t>OCTUBRE</t>
  </si>
  <si>
    <t>ACUMULADO OCTUBRE</t>
  </si>
  <si>
    <t>NOVIEMBRE</t>
  </si>
  <si>
    <t>DICIEMBRE</t>
  </si>
  <si>
    <t>AUMENTOS</t>
  </si>
  <si>
    <t>DISMINUCIONES</t>
  </si>
  <si>
    <t>FEBRERO 2010</t>
  </si>
  <si>
    <t>FEBRERO-2010</t>
  </si>
  <si>
    <t>MARZO 2010</t>
  </si>
  <si>
    <t>ABRIL 2010</t>
  </si>
  <si>
    <t>MAYO 2010</t>
  </si>
  <si>
    <t>JUNIO 2010</t>
  </si>
  <si>
    <t>JULIO 2010</t>
  </si>
  <si>
    <t>AGOSTO-2010</t>
  </si>
  <si>
    <t>OCTUBRE-2010</t>
  </si>
  <si>
    <t xml:space="preserve"> </t>
  </si>
  <si>
    <t>INGRESOS</t>
  </si>
  <si>
    <t>Recursos Fondo Pensional (cuotas partes x cobrar)</t>
  </si>
  <si>
    <t xml:space="preserve">GASTOS GENERALES </t>
  </si>
  <si>
    <t>Honorarios</t>
  </si>
  <si>
    <t>Seguros</t>
  </si>
  <si>
    <t>Servicios Públicos</t>
  </si>
  <si>
    <t>Vigilancia Privada</t>
  </si>
  <si>
    <t>Gastos Financieros</t>
  </si>
  <si>
    <t>EMSIRVA E.S.P. EN LIQUIDACIÓN</t>
  </si>
  <si>
    <t>ENERO</t>
  </si>
  <si>
    <t>VENTA DE ACTIVOS NO FINANCIEROS</t>
  </si>
  <si>
    <t>SUBTOTAL GASTOS DE FUNCIONAMIENTO</t>
  </si>
  <si>
    <t xml:space="preserve">ACUMULADO DICIEMBRE </t>
  </si>
  <si>
    <t>Arrendamiento de Inmuebles</t>
  </si>
  <si>
    <t xml:space="preserve">ACUMULADO NOVIEMBRE </t>
  </si>
  <si>
    <t>% EJECUCIÓN</t>
  </si>
  <si>
    <t>DISPONIBILIDAD INICIAL</t>
  </si>
  <si>
    <t xml:space="preserve">OTROS INGRESOS NO TRIBUTARIOS </t>
  </si>
  <si>
    <t>Retribución operadores servicio de aseo de Cali</t>
  </si>
  <si>
    <t>Rendim.ctas.b/rias.Emsirva ESP.en liquidación</t>
  </si>
  <si>
    <t>Rendim.fcieros.Encargo fiduciario de admon.</t>
  </si>
  <si>
    <t>TOTAL INGRESOS</t>
  </si>
  <si>
    <t>TOTAL GASTOS</t>
  </si>
  <si>
    <t>Mantenimiento Correctivo de Vehículos</t>
  </si>
  <si>
    <t>Fondo Especial - Cajas Menores</t>
  </si>
  <si>
    <t>CUENTAS POR PAGAR CONSTITUÍDAS</t>
  </si>
  <si>
    <t>COORDINACIÓN FINANCIERA</t>
  </si>
  <si>
    <t>APROPIACIÓN INICIAL</t>
  </si>
  <si>
    <t>Servicios Personal Temporal</t>
  </si>
  <si>
    <t>SECTOR SANEAMIENTO BÁSICO Y AGUA POTABLE</t>
  </si>
  <si>
    <t>Recursos del R para el pasivo pensional</t>
  </si>
  <si>
    <t>Venta de bienes inmuebles</t>
  </si>
  <si>
    <t>Disponibilidad Inicial</t>
  </si>
  <si>
    <t>Pensiones y Jubilaciones</t>
  </si>
  <si>
    <t>Modelo de tarifa</t>
  </si>
  <si>
    <t>Licencia Programa Contable, Presupuesto y Nómina</t>
  </si>
  <si>
    <t>Licencia Programa ArcGIS</t>
  </si>
  <si>
    <t>Capacitación, Bienestar Social y Estímulos</t>
  </si>
  <si>
    <t>Mantenimiento Navarro</t>
  </si>
  <si>
    <t>GASTOS COMPROMETIDOS Y CUENTAS POR PAGAR</t>
  </si>
  <si>
    <t xml:space="preserve">Gastos de Personal </t>
  </si>
  <si>
    <t>VIGENCIAS FUTURAS APROBADAS</t>
  </si>
  <si>
    <t>Servicio de Vigilancia</t>
  </si>
  <si>
    <t>Servicios Temporales</t>
  </si>
  <si>
    <t>RENDIM.F/CIEROS. RECURSOS LIBRE ASIGNACIÓN</t>
  </si>
  <si>
    <t>PENDIENTE POR EJECUTAR</t>
  </si>
  <si>
    <t>PENDIENTE DE EJECUCIÓN %</t>
  </si>
  <si>
    <t>Sueldos del Personal</t>
  </si>
  <si>
    <t>Subsidio de Transporte</t>
  </si>
  <si>
    <t>Prima de Servicio</t>
  </si>
  <si>
    <t>Prima de Navidad</t>
  </si>
  <si>
    <t>Prima de Vacaciones</t>
  </si>
  <si>
    <t>Prima de Antigüedad</t>
  </si>
  <si>
    <t>Aporte a Pensión</t>
  </si>
  <si>
    <t>Aporte a Salud y A.R.L.</t>
  </si>
  <si>
    <t>Cesantías</t>
  </si>
  <si>
    <t>Intereses a las Cesantías</t>
  </si>
  <si>
    <t>Aportes a Cajas de Compensación Familiar</t>
  </si>
  <si>
    <t>Vacaciones</t>
  </si>
  <si>
    <t>Máquinas para Oficina y Contabilidad</t>
  </si>
  <si>
    <t>Maquinaria de Informática</t>
  </si>
  <si>
    <t>Materiales y Suministros</t>
  </si>
  <si>
    <t>Combustibles, Lubricantes y Accesorios</t>
  </si>
  <si>
    <t>Mantenimiento y Adecuaciones</t>
  </si>
  <si>
    <t>Mantenimiento de Hardware y Software</t>
  </si>
  <si>
    <t xml:space="preserve">Licencias Programa contable-Presupuesto y Nomina - Paquete implementacion- </t>
  </si>
  <si>
    <t>Impresos, Publicaciones y Suscripciones</t>
  </si>
  <si>
    <t>Obras Sellamiento de Navarro</t>
  </si>
  <si>
    <t>Viáticos y Gastos de Viaje</t>
  </si>
  <si>
    <t>Gastos Imprevistos</t>
  </si>
  <si>
    <t>Cuotas partes Pensionales por Pagar</t>
  </si>
  <si>
    <t>Sentencias Administrativas</t>
  </si>
  <si>
    <t>Sentencias Laborales</t>
  </si>
  <si>
    <t>Conciliaciones Admnistativas</t>
  </si>
  <si>
    <t>Conciliaciones Laborales</t>
  </si>
  <si>
    <t>Contribuciones y Aportes</t>
  </si>
  <si>
    <t>Gastos Judiciales</t>
  </si>
  <si>
    <t>Servidor Privado Virtual (VPS)</t>
  </si>
  <si>
    <t>Certificados de Depósito a Término</t>
  </si>
  <si>
    <t>Costas Judiciales</t>
  </si>
  <si>
    <t>EJECUCIÓN PRESUPUESTAL AL 31 DE OCTUBRE DE 2022</t>
  </si>
  <si>
    <t xml:space="preserve">Gastos Generales </t>
  </si>
  <si>
    <t>BANCO AV VILLAS</t>
  </si>
  <si>
    <t>MUNICIPIO DE ULLOA</t>
  </si>
  <si>
    <t>DEPARTAMENTO DE CALDAS</t>
  </si>
  <si>
    <t>]</t>
  </si>
  <si>
    <t>INFORME</t>
  </si>
  <si>
    <t>PERIODO</t>
  </si>
  <si>
    <t>ADMINISTRACION DE SALARIOS</t>
  </si>
  <si>
    <t>CUOTAS PARTES PENSIONALES POR COBRAR</t>
  </si>
  <si>
    <t xml:space="preserve">             </t>
  </si>
  <si>
    <t>No.</t>
  </si>
  <si>
    <t>NIT</t>
  </si>
  <si>
    <t>ENTIDAD</t>
  </si>
  <si>
    <t>No. CAS</t>
  </si>
  <si>
    <t>SALDO CONSOLIDADO DICIEMBRE 2022</t>
  </si>
  <si>
    <t>CAUSADO MES 2022</t>
  </si>
  <si>
    <t>CAUSADO MES 2023</t>
  </si>
  <si>
    <t>CAUSADO AÑO 2023</t>
  </si>
  <si>
    <t>SALDO CONSOLIDADO  OCTUBRE  2023</t>
  </si>
  <si>
    <t>ABONOS A OCTUBRE 2023</t>
  </si>
  <si>
    <t>INTERESES + DTF   A  SEPTIEMBRE  2023</t>
  </si>
  <si>
    <t>C.V.C</t>
  </si>
  <si>
    <t>DEPARTAMENTO DEL CAQUETA</t>
  </si>
  <si>
    <t>DEPARTAMENTO DE NARIÑO</t>
  </si>
  <si>
    <t>DEPARTAMENTO DEL VALLE</t>
  </si>
  <si>
    <t>DEPTO DE CUNDINAMARCA</t>
  </si>
  <si>
    <t>EMCALI EICE</t>
  </si>
  <si>
    <t>EPSA (CHIDRAL)</t>
  </si>
  <si>
    <t>ESCUELA DEPORTES DEL VALLE-CAJ</t>
  </si>
  <si>
    <t>FONDO PASIVO DE F.F.N.N.</t>
  </si>
  <si>
    <t>FONDO PASIVO DE PUERTOS - MIN SALUD</t>
  </si>
  <si>
    <t>H.S.U.V.</t>
  </si>
  <si>
    <t>IDEMA</t>
  </si>
  <si>
    <t>ISS</t>
  </si>
  <si>
    <t>MINISTERIO  DE  DEFENSA NAC.</t>
  </si>
  <si>
    <t>MINISTERIO DE JUSTICIA</t>
  </si>
  <si>
    <t>MUNICIPIO DE CALI</t>
  </si>
  <si>
    <t>MUNICIPIO DE CANDELARIA</t>
  </si>
  <si>
    <t>MUNICIPIO DE DARIEN</t>
  </si>
  <si>
    <t>MUNICIPIO DE OBANDO</t>
  </si>
  <si>
    <t>MUNICIPIO DE ROLDANILLO</t>
  </si>
  <si>
    <t>MUNICIPIO DE UNIÓN VALLE</t>
  </si>
  <si>
    <t>MUNICIPIO DE ZARZAL</t>
  </si>
  <si>
    <t>PALMIRA INFIPAL</t>
  </si>
  <si>
    <t>POLICIA NACIONAL</t>
  </si>
  <si>
    <t>MUNICIPIO CAICEDONIA</t>
  </si>
  <si>
    <t>MUNICIPIO DE BARBACOAS</t>
  </si>
  <si>
    <t>CONTRALORIA SANTIAGO DE CALI</t>
  </si>
  <si>
    <t xml:space="preserve">GRAN TOTAL </t>
  </si>
  <si>
    <t>Elaborado por:</t>
  </si>
  <si>
    <t>Revisado por:</t>
  </si>
  <si>
    <t>RUTH DARY QUEJADA MOYA</t>
  </si>
  <si>
    <t>TOTAL</t>
  </si>
  <si>
    <t>(a)</t>
  </si>
  <si>
    <t>(b)</t>
  </si>
  <si>
    <t>(a) - (b)</t>
  </si>
  <si>
    <t>Proyección 50%</t>
  </si>
  <si>
    <t>MONTO DEL CDT</t>
  </si>
  <si>
    <t>DIAS</t>
  </si>
  <si>
    <t>E.A.</t>
  </si>
  <si>
    <t>mv</t>
  </si>
  <si>
    <t>INTERESES</t>
  </si>
  <si>
    <t>RETEFUENTE</t>
  </si>
  <si>
    <t>INTERESES NETOS</t>
  </si>
  <si>
    <t xml:space="preserve">VALOR TOTAL </t>
  </si>
  <si>
    <t>FECHA EMISIÓN</t>
  </si>
  <si>
    <t>FECHA VENCIMIENTO</t>
  </si>
  <si>
    <t>Tercero: 860035827</t>
  </si>
  <si>
    <t>NCP-7042</t>
  </si>
  <si>
    <t>NCP-7055</t>
  </si>
  <si>
    <t>NCP-7063</t>
  </si>
  <si>
    <t>NCP-7072</t>
  </si>
  <si>
    <t>NCP-7097</t>
  </si>
  <si>
    <t>NCP-7124</t>
  </si>
  <si>
    <t>NCP-7141</t>
  </si>
  <si>
    <t>NCP-7175</t>
  </si>
  <si>
    <t>NCP-7196</t>
  </si>
  <si>
    <t>NCP-7213</t>
  </si>
  <si>
    <t>RENDIMIENTOS _ FEB 2023</t>
  </si>
  <si>
    <t>RENDIMIENTOS _ MARZO 2023</t>
  </si>
  <si>
    <t>RENDIMIENTOS _ ABRIL 2023</t>
  </si>
  <si>
    <t>RENDIMIENTOS _ MAYO  2023</t>
  </si>
  <si>
    <t>RENDIMIENTOS _ JUNIIO 2023</t>
  </si>
  <si>
    <t>RENDIMIENTOS _ JULIIO 2023</t>
  </si>
  <si>
    <t>RENDIMIENTOS _ AGOSTO 2023</t>
  </si>
  <si>
    <t>RENDIMIENTOS _ SEP 2023</t>
  </si>
  <si>
    <t>RENDIMIENTOS _ OCTUBRE 2023</t>
  </si>
  <si>
    <t xml:space="preserve">                                                                               </t>
  </si>
  <si>
    <t>Comunicaciones y Transportes</t>
  </si>
  <si>
    <t>Aporte a  A.R.L.</t>
  </si>
  <si>
    <t xml:space="preserve">Aporte a Salud </t>
  </si>
  <si>
    <t xml:space="preserve">GASTOS COMPROMETIDOS </t>
  </si>
  <si>
    <t>Servicios Temporales-Contratoen Ejecucion</t>
  </si>
  <si>
    <t>Costas Judiciales y recaudo Cartera antes de 2009</t>
  </si>
  <si>
    <t>211010100101</t>
  </si>
  <si>
    <t>211010100105</t>
  </si>
  <si>
    <t>211010200301</t>
  </si>
  <si>
    <t>211010200302</t>
  </si>
  <si>
    <t>2110102005</t>
  </si>
  <si>
    <t>2110102004</t>
  </si>
  <si>
    <t>212020200703</t>
  </si>
  <si>
    <t>212020200801</t>
  </si>
  <si>
    <t>212020200804</t>
  </si>
  <si>
    <t>212020200812</t>
  </si>
  <si>
    <t>212020200813</t>
  </si>
  <si>
    <t>212020200814</t>
  </si>
  <si>
    <t>212020200816</t>
  </si>
  <si>
    <t>212020200817</t>
  </si>
  <si>
    <t>212020200901</t>
  </si>
  <si>
    <t>212020200902</t>
  </si>
  <si>
    <t>21202020090302</t>
  </si>
  <si>
    <t>212020200904</t>
  </si>
  <si>
    <t>212020201001</t>
  </si>
  <si>
    <t>2120203</t>
  </si>
  <si>
    <t>213070200102</t>
  </si>
  <si>
    <t>213130100102</t>
  </si>
  <si>
    <t>213130100201</t>
  </si>
  <si>
    <t>211010100106</t>
  </si>
  <si>
    <t>21101010010802</t>
  </si>
  <si>
    <t>2110102001</t>
  </si>
  <si>
    <t>2110102002</t>
  </si>
  <si>
    <t>211010300101</t>
  </si>
  <si>
    <t>212020200905</t>
  </si>
  <si>
    <t>21201010030301</t>
  </si>
  <si>
    <t>21201010030302</t>
  </si>
  <si>
    <t>212020200701</t>
  </si>
  <si>
    <t>212020100301</t>
  </si>
  <si>
    <t>212020100302</t>
  </si>
  <si>
    <t>212020200702</t>
  </si>
  <si>
    <t>212020200802</t>
  </si>
  <si>
    <t>212020200803</t>
  </si>
  <si>
    <t>212020200805</t>
  </si>
  <si>
    <t>212020200806</t>
  </si>
  <si>
    <t>212020200807</t>
  </si>
  <si>
    <t>212020200808</t>
  </si>
  <si>
    <t>212020200810</t>
  </si>
  <si>
    <t>212020200809</t>
  </si>
  <si>
    <t>21202020090301</t>
  </si>
  <si>
    <t>213070200202</t>
  </si>
  <si>
    <t>213130100101</t>
  </si>
  <si>
    <t>213130100202</t>
  </si>
  <si>
    <t>2180152</t>
  </si>
  <si>
    <t>212020200906</t>
  </si>
  <si>
    <t>212020200815</t>
  </si>
  <si>
    <t>FEBRERO</t>
  </si>
  <si>
    <t>Obras sellamiento de Navarro</t>
  </si>
  <si>
    <t>EJECUCIÓN PRESUPUESTAL AL 31 DE DICIEMBRE DE 2023</t>
  </si>
  <si>
    <t>Infraestructura en la Nube</t>
  </si>
  <si>
    <t>MARZO</t>
  </si>
  <si>
    <t>Titulos  participativos</t>
  </si>
  <si>
    <t>2180101</t>
  </si>
  <si>
    <t>Impuesto sobre la Renta y complementarios</t>
  </si>
  <si>
    <t>ADICIONES Y TRASLADOS</t>
  </si>
  <si>
    <t>21802</t>
  </si>
  <si>
    <t>Estampillas</t>
  </si>
  <si>
    <t>212020200811</t>
  </si>
  <si>
    <t>Disposicion de Activos no financieros</t>
  </si>
  <si>
    <t>DISPOSICION DE ACTIVOS</t>
  </si>
  <si>
    <t>Disposicion de Activos Fijos</t>
  </si>
  <si>
    <t>ACUMULADO  A DICIEMBRE</t>
  </si>
  <si>
    <t>Obras sellamiento Navarro</t>
  </si>
  <si>
    <t>Contribuciones y Aportes (Impuesto Predia Unificado)</t>
  </si>
  <si>
    <t>EJECUCIÓN PRESUPUESTAL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</si>
</sst>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(* #,##0.00_);_(* \(#,##0.00\);_(* \-??_);_(@_)"/>
    <numFmt numFmtId="166" formatCode="_(&quot;$ &quot;* #,##0.00_);_(&quot;$ &quot;* \(#,##0.00\);_(&quot;$ &quot;* \-??_);_(@_)"/>
    <numFmt numFmtId="167" formatCode="_ * #,##0.00_ ;_ * \-#,##0.00_ ;_ * \-??_ ;_ @_ "/>
    <numFmt numFmtId="168" formatCode="#,##0;[Red]#,##0"/>
    <numFmt numFmtId="169" formatCode="_ * #,##0_ ;_ * \-#,##0_ ;_ * \-??_ ;_ @_ "/>
    <numFmt numFmtId="170" formatCode="0;[Red]0"/>
    <numFmt numFmtId="171" formatCode="mmmm\-yy"/>
    <numFmt numFmtId="172" formatCode="d/mm/yyyy;@"/>
    <numFmt numFmtId="173" formatCode="_(&quot;$&quot;\ * #,##0_);_(&quot;$&quot;\ * \(#,##0\);_(&quot;$&quot;\ * &quot;-&quot;??_);_(@_)"/>
    <numFmt numFmtId="174" formatCode="0.000%"/>
    <numFmt numFmtId="175" formatCode="0.000000000"/>
  </numFmts>
  <fonts count="27" x14ac:knownFonts="1"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Arial"/>
      <family val="2"/>
    </font>
    <font>
      <sz val="11"/>
      <name val="Arial"/>
      <family val="2"/>
    </font>
    <font>
      <sz val="11.5"/>
      <name val="Arial"/>
      <family val="2"/>
    </font>
    <font>
      <b/>
      <sz val="11.5"/>
      <name val="Arial"/>
      <family val="2"/>
    </font>
    <font>
      <sz val="11.5"/>
      <color rgb="FFFF0000"/>
      <name val="Arial"/>
      <family val="2"/>
    </font>
    <font>
      <b/>
      <sz val="11.5"/>
      <color rgb="FFFF000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sz val="10"/>
      <color theme="0" tint="-0.1499984740745262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AEEF3"/>
        <bgColor rgb="FF000000"/>
      </patternFill>
    </fill>
  </fills>
  <borders count="203">
    <border>
      <left/>
      <right/>
      <top/>
      <bottom/>
      <diagonal/>
    </border>
    <border>
      <left style="medium">
        <color indexed="63"/>
      </left>
      <right/>
      <top/>
      <bottom/>
      <diagonal/>
    </border>
    <border>
      <left style="medium">
        <color indexed="64"/>
      </left>
      <right style="medium">
        <color indexed="63"/>
      </right>
      <top style="medium">
        <color indexed="64"/>
      </top>
      <bottom style="medium">
        <color indexed="64"/>
      </bottom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medium">
        <color indexed="63"/>
      </left>
      <right/>
      <top style="medium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/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/>
      <bottom style="thin">
        <color indexed="63"/>
      </bottom>
      <diagonal/>
    </border>
    <border>
      <left style="medium">
        <color indexed="63"/>
      </left>
      <right/>
      <top/>
      <bottom style="thin">
        <color indexed="63"/>
      </bottom>
      <diagonal/>
    </border>
    <border>
      <left/>
      <right style="medium">
        <color indexed="63"/>
      </right>
      <top/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/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 style="thin">
        <color indexed="63"/>
      </top>
      <bottom/>
      <diagonal/>
    </border>
    <border>
      <left style="medium">
        <color indexed="64"/>
      </left>
      <right style="medium">
        <color indexed="64"/>
      </right>
      <top style="thin">
        <color indexed="63"/>
      </top>
      <bottom/>
      <diagonal/>
    </border>
    <border>
      <left/>
      <right style="medium">
        <color indexed="63"/>
      </right>
      <top style="thin">
        <color indexed="63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thin">
        <color indexed="64"/>
      </bottom>
      <diagonal/>
    </border>
    <border>
      <left style="medium">
        <color indexed="63"/>
      </left>
      <right/>
      <top style="thin">
        <color indexed="63"/>
      </top>
      <bottom style="thin">
        <color indexed="64"/>
      </bottom>
      <diagonal/>
    </border>
    <border>
      <left style="medium">
        <color indexed="63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/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3"/>
      </left>
      <right/>
      <top style="thin">
        <color indexed="63"/>
      </top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/>
      <top style="thin">
        <color indexed="63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3"/>
      </right>
      <top/>
      <bottom style="thin">
        <color indexed="64"/>
      </bottom>
      <diagonal/>
    </border>
    <border>
      <left style="medium">
        <color indexed="63"/>
      </left>
      <right style="medium">
        <color indexed="63"/>
      </right>
      <top/>
      <bottom style="thin">
        <color indexed="64"/>
      </bottom>
      <diagonal/>
    </border>
    <border>
      <left style="medium">
        <color indexed="63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/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3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medium">
        <color indexed="63"/>
      </right>
      <top style="thin">
        <color indexed="63"/>
      </top>
      <bottom style="thin">
        <color indexed="64"/>
      </bottom>
      <diagonal/>
    </border>
    <border>
      <left/>
      <right style="medium">
        <color indexed="6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thin">
        <color indexed="63"/>
      </top>
      <bottom style="medium">
        <color indexed="64"/>
      </bottom>
      <diagonal/>
    </border>
    <border>
      <left style="medium">
        <color indexed="64"/>
      </left>
      <right/>
      <top style="thin">
        <color indexed="63"/>
      </top>
      <bottom style="thin">
        <color indexed="64"/>
      </bottom>
      <diagonal/>
    </border>
    <border>
      <left/>
      <right style="medium">
        <color indexed="6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3"/>
      </bottom>
      <diagonal/>
    </border>
    <border>
      <left/>
      <right style="medium">
        <color indexed="64"/>
      </right>
      <top style="thin">
        <color indexed="63"/>
      </top>
      <bottom style="thin">
        <color indexed="64"/>
      </bottom>
      <diagonal/>
    </border>
    <border>
      <left/>
      <right style="medium">
        <color indexed="63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3"/>
      </top>
      <bottom/>
      <diagonal/>
    </border>
    <border>
      <left style="medium">
        <color indexed="64"/>
      </left>
      <right style="medium">
        <color indexed="64"/>
      </right>
      <top style="thin">
        <color indexed="63"/>
      </top>
      <bottom style="medium">
        <color indexed="63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/>
      <diagonal/>
    </border>
    <border>
      <left style="medium">
        <color rgb="FF323232"/>
      </left>
      <right/>
      <top/>
      <bottom style="medium">
        <color rgb="FF323232"/>
      </bottom>
      <diagonal/>
    </border>
    <border>
      <left style="medium">
        <color indexed="64"/>
      </left>
      <right/>
      <top style="medium">
        <color indexed="64"/>
      </top>
      <bottom style="medium">
        <color rgb="FF323232"/>
      </bottom>
      <diagonal/>
    </border>
    <border>
      <left style="medium">
        <color rgb="FF323232"/>
      </left>
      <right style="medium">
        <color indexed="64"/>
      </right>
      <top style="medium">
        <color indexed="64"/>
      </top>
      <bottom style="medium">
        <color rgb="FF323232"/>
      </bottom>
      <diagonal/>
    </border>
    <border>
      <left/>
      <right style="medium">
        <color indexed="64"/>
      </right>
      <top style="medium">
        <color indexed="64"/>
      </top>
      <bottom style="medium">
        <color rgb="FF323232"/>
      </bottom>
      <diagonal/>
    </border>
    <border>
      <left/>
      <right style="medium">
        <color rgb="FF323232"/>
      </right>
      <top style="medium">
        <color indexed="64"/>
      </top>
      <bottom/>
      <diagonal/>
    </border>
    <border>
      <left style="medium">
        <color rgb="FF323232"/>
      </left>
      <right style="medium">
        <color rgb="FF323232"/>
      </right>
      <top/>
      <bottom style="medium">
        <color rgb="FF323232"/>
      </bottom>
      <diagonal/>
    </border>
    <border>
      <left style="medium">
        <color indexed="64"/>
      </left>
      <right style="medium">
        <color indexed="64"/>
      </right>
      <top/>
      <bottom style="medium">
        <color rgb="FF323232"/>
      </bottom>
      <diagonal/>
    </border>
    <border>
      <left style="medium">
        <color rgb="FF323232"/>
      </left>
      <right/>
      <top style="medium">
        <color rgb="FF323232"/>
      </top>
      <bottom style="medium">
        <color rgb="FF323232"/>
      </bottom>
      <diagonal/>
    </border>
    <border>
      <left style="medium">
        <color indexed="64"/>
      </left>
      <right/>
      <top style="medium">
        <color rgb="FF323232"/>
      </top>
      <bottom style="medium">
        <color rgb="FF323232"/>
      </bottom>
      <diagonal/>
    </border>
    <border>
      <left style="medium">
        <color indexed="64"/>
      </left>
      <right style="medium">
        <color rgb="FF323232"/>
      </right>
      <top/>
      <bottom style="medium">
        <color rgb="FF323232"/>
      </bottom>
      <diagonal/>
    </border>
    <border>
      <left style="medium">
        <color rgb="FF323232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323232"/>
      </top>
      <bottom style="medium">
        <color rgb="FF323232"/>
      </bottom>
      <diagonal/>
    </border>
    <border>
      <left/>
      <right style="medium">
        <color rgb="FF323232"/>
      </right>
      <top/>
      <bottom style="medium">
        <color indexed="64"/>
      </bottom>
      <diagonal/>
    </border>
    <border>
      <left style="medium">
        <color rgb="FF323232"/>
      </left>
      <right style="medium">
        <color rgb="FF323232"/>
      </right>
      <top style="medium">
        <color rgb="FF323232"/>
      </top>
      <bottom style="medium">
        <color rgb="FF323232"/>
      </bottom>
      <diagonal/>
    </border>
    <border>
      <left style="medium">
        <color rgb="FF323232"/>
      </left>
      <right/>
      <top style="medium">
        <color rgb="FF323232"/>
      </top>
      <bottom/>
      <diagonal/>
    </border>
    <border>
      <left style="medium">
        <color indexed="64"/>
      </left>
      <right style="medium">
        <color indexed="64"/>
      </right>
      <top style="medium">
        <color rgb="FF323232"/>
      </top>
      <bottom style="medium">
        <color rgb="FF323232"/>
      </bottom>
      <diagonal/>
    </border>
    <border>
      <left style="medium">
        <color rgb="FF323232"/>
      </left>
      <right/>
      <top style="medium">
        <color rgb="FF323232"/>
      </top>
      <bottom style="thin">
        <color rgb="FF323232"/>
      </bottom>
      <diagonal/>
    </border>
    <border>
      <left style="medium">
        <color indexed="64"/>
      </left>
      <right/>
      <top style="medium">
        <color rgb="FF323232"/>
      </top>
      <bottom style="thin">
        <color rgb="FF32323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323232"/>
      </bottom>
      <diagonal/>
    </border>
    <border>
      <left/>
      <right style="medium">
        <color indexed="64"/>
      </right>
      <top style="medium">
        <color rgb="FF323232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323232"/>
      </bottom>
      <diagonal/>
    </border>
    <border>
      <left/>
      <right style="medium">
        <color rgb="FF323232"/>
      </right>
      <top style="medium">
        <color rgb="FF323232"/>
      </top>
      <bottom style="thin">
        <color rgb="FF323232"/>
      </bottom>
      <diagonal/>
    </border>
    <border>
      <left style="medium">
        <color rgb="FF323232"/>
      </left>
      <right style="medium">
        <color rgb="FF323232"/>
      </right>
      <top style="medium">
        <color rgb="FF323232"/>
      </top>
      <bottom style="thin">
        <color rgb="FF323232"/>
      </bottom>
      <diagonal/>
    </border>
    <border>
      <left style="medium">
        <color rgb="FF323232"/>
      </left>
      <right style="medium">
        <color rgb="FF323232"/>
      </right>
      <top/>
      <bottom style="thin">
        <color rgb="FF323232"/>
      </bottom>
      <diagonal/>
    </border>
    <border>
      <left style="medium">
        <color rgb="FF323232"/>
      </left>
      <right/>
      <top/>
      <bottom style="thin">
        <color rgb="FF323232"/>
      </bottom>
      <diagonal/>
    </border>
    <border>
      <left/>
      <right style="medium">
        <color rgb="FF323232"/>
      </right>
      <top/>
      <bottom style="thin">
        <color rgb="FF323232"/>
      </bottom>
      <diagonal/>
    </border>
    <border>
      <left style="medium">
        <color indexed="64"/>
      </left>
      <right/>
      <top/>
      <bottom style="thin">
        <color rgb="FF323232"/>
      </bottom>
      <diagonal/>
    </border>
    <border>
      <left style="medium">
        <color rgb="FF323232"/>
      </left>
      <right/>
      <top style="thin">
        <color rgb="FF323232"/>
      </top>
      <bottom style="thin">
        <color rgb="FF323232"/>
      </bottom>
      <diagonal/>
    </border>
    <border>
      <left style="medium">
        <color indexed="64"/>
      </left>
      <right/>
      <top style="thin">
        <color rgb="FF323232"/>
      </top>
      <bottom style="thin">
        <color rgb="FF323232"/>
      </bottom>
      <diagonal/>
    </border>
    <border>
      <left style="medium">
        <color indexed="64"/>
      </left>
      <right style="medium">
        <color indexed="64"/>
      </right>
      <top style="thin">
        <color rgb="FF323232"/>
      </top>
      <bottom style="thin">
        <color rgb="FF323232"/>
      </bottom>
      <diagonal/>
    </border>
    <border>
      <left/>
      <right style="medium">
        <color indexed="64"/>
      </right>
      <top style="thin">
        <color rgb="FF323232"/>
      </top>
      <bottom style="thin">
        <color rgb="FF323232"/>
      </bottom>
      <diagonal/>
    </border>
    <border>
      <left/>
      <right style="medium">
        <color rgb="FF323232"/>
      </right>
      <top style="thin">
        <color rgb="FF323232"/>
      </top>
      <bottom style="thin">
        <color rgb="FF323232"/>
      </bottom>
      <diagonal/>
    </border>
    <border>
      <left style="medium">
        <color indexed="64"/>
      </left>
      <right style="medium">
        <color indexed="64"/>
      </right>
      <top/>
      <bottom style="thin">
        <color rgb="FF323232"/>
      </bottom>
      <diagonal/>
    </border>
    <border>
      <left style="medium">
        <color rgb="FF323232"/>
      </left>
      <right style="medium">
        <color rgb="FF323232"/>
      </right>
      <top style="thin">
        <color rgb="FF323232"/>
      </top>
      <bottom style="thin">
        <color rgb="FF323232"/>
      </bottom>
      <diagonal/>
    </border>
    <border>
      <left style="medium">
        <color rgb="FF323232"/>
      </left>
      <right/>
      <top style="thin">
        <color rgb="FF323232"/>
      </top>
      <bottom/>
      <diagonal/>
    </border>
    <border>
      <left style="medium">
        <color indexed="64"/>
      </left>
      <right/>
      <top style="thin">
        <color rgb="FF323232"/>
      </top>
      <bottom/>
      <diagonal/>
    </border>
    <border>
      <left style="medium">
        <color indexed="64"/>
      </left>
      <right style="medium">
        <color indexed="64"/>
      </right>
      <top style="thin">
        <color rgb="FF323232"/>
      </top>
      <bottom/>
      <diagonal/>
    </border>
    <border>
      <left/>
      <right style="medium">
        <color indexed="64"/>
      </right>
      <top/>
      <bottom style="thin">
        <color rgb="FF323232"/>
      </bottom>
      <diagonal/>
    </border>
    <border>
      <left/>
      <right style="medium">
        <color rgb="FF323232"/>
      </right>
      <top/>
      <bottom style="thin">
        <color indexed="64"/>
      </bottom>
      <diagonal/>
    </border>
    <border>
      <left style="medium">
        <color rgb="FF323232"/>
      </left>
      <right style="medium">
        <color rgb="FF323232"/>
      </right>
      <top/>
      <bottom style="thin">
        <color indexed="64"/>
      </bottom>
      <diagonal/>
    </border>
    <border>
      <left style="medium">
        <color rgb="FF323232"/>
      </left>
      <right/>
      <top/>
      <bottom style="thin">
        <color indexed="64"/>
      </bottom>
      <diagonal/>
    </border>
    <border>
      <left/>
      <right style="medium">
        <color rgb="FF323232"/>
      </right>
      <top style="thin">
        <color rgb="FF323232"/>
      </top>
      <bottom/>
      <diagonal/>
    </border>
    <border>
      <left style="medium">
        <color rgb="FF323232"/>
      </left>
      <right style="medium">
        <color rgb="FF323232"/>
      </right>
      <top style="thin">
        <color rgb="FF323232"/>
      </top>
      <bottom/>
      <diagonal/>
    </border>
    <border>
      <left style="medium">
        <color indexed="64"/>
      </left>
      <right style="medium">
        <color indexed="64"/>
      </right>
      <top style="thin">
        <color rgb="FF323232"/>
      </top>
      <bottom style="medium">
        <color indexed="64"/>
      </bottom>
      <diagonal/>
    </border>
    <border>
      <left/>
      <right style="medium">
        <color rgb="FF323232"/>
      </right>
      <top/>
      <bottom/>
      <diagonal/>
    </border>
    <border>
      <left style="medium">
        <color rgb="FF323232"/>
      </left>
      <right style="medium">
        <color rgb="FF323232"/>
      </right>
      <top/>
      <bottom/>
      <diagonal/>
    </border>
    <border>
      <left style="medium">
        <color rgb="FF323232"/>
      </left>
      <right/>
      <top/>
      <bottom/>
      <diagonal/>
    </border>
    <border>
      <left style="medium">
        <color indexed="64"/>
      </left>
      <right style="medium">
        <color rgb="FF323232"/>
      </right>
      <top style="thin">
        <color rgb="FF323232"/>
      </top>
      <bottom/>
      <diagonal/>
    </border>
    <border>
      <left style="medium">
        <color rgb="FF323232"/>
      </left>
      <right style="medium">
        <color indexed="64"/>
      </right>
      <top style="thin">
        <color rgb="FF323232"/>
      </top>
      <bottom/>
      <diagonal/>
    </border>
    <border>
      <left/>
      <right style="medium">
        <color indexed="64"/>
      </right>
      <top style="thin">
        <color rgb="FF323232"/>
      </top>
      <bottom/>
      <diagonal/>
    </border>
    <border>
      <left/>
      <right/>
      <top style="medium">
        <color indexed="64"/>
      </top>
      <bottom style="thin">
        <color rgb="FF323232"/>
      </bottom>
      <diagonal/>
    </border>
    <border>
      <left style="medium">
        <color indexed="64"/>
      </left>
      <right style="medium">
        <color indexed="64"/>
      </right>
      <top style="thin">
        <color rgb="FF323232"/>
      </top>
      <bottom style="thin">
        <color indexed="64"/>
      </bottom>
      <diagonal/>
    </border>
    <border>
      <left/>
      <right style="medium">
        <color indexed="64"/>
      </right>
      <top style="thin">
        <color rgb="FF323232"/>
      </top>
      <bottom style="thin">
        <color indexed="64"/>
      </bottom>
      <diagonal/>
    </border>
    <border>
      <left/>
      <right/>
      <top/>
      <bottom style="thin">
        <color rgb="FF323232"/>
      </bottom>
      <diagonal/>
    </border>
    <border>
      <left style="medium">
        <color rgb="FF323232"/>
      </left>
      <right style="medium">
        <color rgb="FF323232"/>
      </right>
      <top style="thin">
        <color rgb="FF323232"/>
      </top>
      <bottom style="thin">
        <color indexed="64"/>
      </bottom>
      <diagonal/>
    </border>
    <border>
      <left style="medium">
        <color rgb="FF323232"/>
      </left>
      <right/>
      <top style="thin">
        <color rgb="FF323232"/>
      </top>
      <bottom style="thin">
        <color indexed="64"/>
      </bottom>
      <diagonal/>
    </border>
    <border>
      <left/>
      <right style="medium">
        <color rgb="FF323232"/>
      </right>
      <top style="thin">
        <color rgb="FF323232"/>
      </top>
      <bottom style="thin">
        <color indexed="64"/>
      </bottom>
      <diagonal/>
    </border>
    <border>
      <left style="medium">
        <color indexed="64"/>
      </left>
      <right/>
      <top style="thin">
        <color rgb="FF323232"/>
      </top>
      <bottom style="thin">
        <color indexed="64"/>
      </bottom>
      <diagonal/>
    </border>
    <border>
      <left/>
      <right/>
      <top style="thin">
        <color rgb="FF323232"/>
      </top>
      <bottom style="thin">
        <color indexed="64"/>
      </bottom>
      <diagonal/>
    </border>
    <border>
      <left style="medium">
        <color rgb="FF323232"/>
      </left>
      <right/>
      <top/>
      <bottom style="medium">
        <color indexed="64"/>
      </bottom>
      <diagonal/>
    </border>
    <border>
      <left style="medium">
        <color rgb="FF323232"/>
      </left>
      <right style="medium">
        <color rgb="FF323232"/>
      </right>
      <top/>
      <bottom style="medium">
        <color indexed="64"/>
      </bottom>
      <diagonal/>
    </border>
    <border>
      <left/>
      <right style="medium">
        <color rgb="FF32323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23232"/>
      </right>
      <top style="medium">
        <color indexed="64"/>
      </top>
      <bottom style="medium">
        <color indexed="64"/>
      </bottom>
      <diagonal/>
    </border>
    <border>
      <left style="medium">
        <color rgb="FF323232"/>
      </left>
      <right/>
      <top style="thin">
        <color rgb="FF323232"/>
      </top>
      <bottom style="medium">
        <color rgb="FF323232"/>
      </bottom>
      <diagonal/>
    </border>
    <border>
      <left style="medium">
        <color indexed="64"/>
      </left>
      <right/>
      <top style="thin">
        <color rgb="FF323232"/>
      </top>
      <bottom style="medium">
        <color rgb="FF323232"/>
      </bottom>
      <diagonal/>
    </border>
    <border>
      <left style="medium">
        <color indexed="64"/>
      </left>
      <right style="medium">
        <color rgb="FF323232"/>
      </right>
      <top style="thin">
        <color rgb="FF323232"/>
      </top>
      <bottom style="medium">
        <color rgb="FF323232"/>
      </bottom>
      <diagonal/>
    </border>
    <border>
      <left style="medium">
        <color rgb="FF323232"/>
      </left>
      <right style="medium">
        <color indexed="64"/>
      </right>
      <top style="thin">
        <color rgb="FF323232"/>
      </top>
      <bottom style="medium">
        <color rgb="FF323232"/>
      </bottom>
      <diagonal/>
    </border>
    <border>
      <left style="medium">
        <color indexed="64"/>
      </left>
      <right style="medium">
        <color indexed="64"/>
      </right>
      <top style="thin">
        <color rgb="FF323232"/>
      </top>
      <bottom style="medium">
        <color rgb="FF323232"/>
      </bottom>
      <diagonal/>
    </border>
    <border>
      <left/>
      <right style="medium">
        <color rgb="FF323232"/>
      </right>
      <top/>
      <bottom style="medium">
        <color rgb="FF323232"/>
      </bottom>
      <diagonal/>
    </border>
    <border>
      <left style="medium">
        <color indexed="64"/>
      </left>
      <right style="medium">
        <color rgb="FF323232"/>
      </right>
      <top/>
      <bottom/>
      <diagonal/>
    </border>
    <border>
      <left style="medium">
        <color rgb="FF323232"/>
      </left>
      <right style="medium">
        <color rgb="FF323232"/>
      </right>
      <top style="medium">
        <color rgb="FF323232"/>
      </top>
      <bottom/>
      <diagonal/>
    </border>
    <border>
      <left style="medium">
        <color rgb="FF323232"/>
      </left>
      <right style="medium">
        <color indexed="64"/>
      </right>
      <top style="thin">
        <color rgb="FF323232"/>
      </top>
      <bottom style="thin">
        <color rgb="FF323232"/>
      </bottom>
      <diagonal/>
    </border>
    <border>
      <left/>
      <right/>
      <top style="thin">
        <color rgb="FF323232"/>
      </top>
      <bottom style="thin">
        <color rgb="FF323232"/>
      </bottom>
      <diagonal/>
    </border>
    <border>
      <left/>
      <right/>
      <top style="thin">
        <color rgb="FF323232"/>
      </top>
      <bottom/>
      <diagonal/>
    </border>
    <border>
      <left style="medium">
        <color indexed="64"/>
      </left>
      <right style="medium">
        <color rgb="FF323232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323232"/>
      </bottom>
      <diagonal/>
    </border>
    <border>
      <left style="medium">
        <color rgb="FF323232"/>
      </left>
      <right/>
      <top style="medium">
        <color indexed="64"/>
      </top>
      <bottom style="thin">
        <color rgb="FF323232"/>
      </bottom>
      <diagonal/>
    </border>
    <border>
      <left style="medium">
        <color indexed="64"/>
      </left>
      <right style="medium">
        <color rgb="FF323232"/>
      </right>
      <top style="medium">
        <color indexed="64"/>
      </top>
      <bottom style="thin">
        <color rgb="FF323232"/>
      </bottom>
      <diagonal/>
    </border>
    <border>
      <left/>
      <right style="medium">
        <color rgb="FF323232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/>
      <diagonal/>
    </border>
    <border>
      <left style="medium">
        <color indexed="6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3"/>
      </bottom>
      <diagonal/>
    </border>
    <border>
      <left style="medium">
        <color indexed="64"/>
      </left>
      <right/>
      <top style="medium">
        <color indexed="63"/>
      </top>
      <bottom style="medium">
        <color indexed="63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7" fontId="3" fillId="0" borderId="0" applyFill="0" applyBorder="0" applyAlignment="0" applyProtection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3" fillId="0" borderId="0"/>
    <xf numFmtId="9" fontId="3" fillId="0" borderId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</cellStyleXfs>
  <cellXfs count="89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68" xfId="0" applyFont="1" applyBorder="1"/>
    <xf numFmtId="0" fontId="5" fillId="0" borderId="66" xfId="0" applyFont="1" applyBorder="1"/>
    <xf numFmtId="167" fontId="5" fillId="0" borderId="66" xfId="1" applyFont="1" applyFill="1" applyBorder="1" applyAlignment="1" applyProtection="1"/>
    <xf numFmtId="167" fontId="5" fillId="0" borderId="64" xfId="1" applyFont="1" applyFill="1" applyBorder="1" applyAlignment="1" applyProtection="1"/>
    <xf numFmtId="167" fontId="4" fillId="0" borderId="27" xfId="1" applyFont="1" applyFill="1" applyBorder="1" applyAlignment="1" applyProtection="1"/>
    <xf numFmtId="167" fontId="5" fillId="0" borderId="27" xfId="1" applyFont="1" applyFill="1" applyBorder="1" applyAlignment="1" applyProtection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/>
    <xf numFmtId="0" fontId="5" fillId="0" borderId="6" xfId="0" applyFont="1" applyBorder="1"/>
    <xf numFmtId="167" fontId="5" fillId="0" borderId="7" xfId="1" applyFont="1" applyFill="1" applyBorder="1" applyAlignment="1" applyProtection="1"/>
    <xf numFmtId="167" fontId="5" fillId="0" borderId="8" xfId="1" applyFont="1" applyFill="1" applyBorder="1" applyAlignment="1" applyProtection="1"/>
    <xf numFmtId="167" fontId="5" fillId="0" borderId="5" xfId="1" applyFont="1" applyFill="1" applyBorder="1" applyAlignment="1" applyProtection="1"/>
    <xf numFmtId="167" fontId="5" fillId="0" borderId="9" xfId="1" applyFont="1" applyFill="1" applyBorder="1" applyAlignment="1" applyProtection="1"/>
    <xf numFmtId="167" fontId="5" fillId="0" borderId="10" xfId="1" applyFont="1" applyFill="1" applyBorder="1" applyAlignment="1" applyProtection="1"/>
    <xf numFmtId="167" fontId="5" fillId="0" borderId="6" xfId="1" applyFont="1" applyFill="1" applyBorder="1" applyAlignment="1" applyProtection="1"/>
    <xf numFmtId="167" fontId="5" fillId="0" borderId="11" xfId="1" applyFont="1" applyFill="1" applyBorder="1" applyAlignment="1" applyProtection="1"/>
    <xf numFmtId="167" fontId="5" fillId="0" borderId="70" xfId="1" applyFont="1" applyFill="1" applyBorder="1" applyAlignment="1" applyProtection="1"/>
    <xf numFmtId="167" fontId="5" fillId="0" borderId="69" xfId="1" applyFont="1" applyFill="1" applyBorder="1" applyAlignment="1" applyProtection="1"/>
    <xf numFmtId="0" fontId="5" fillId="0" borderId="32" xfId="0" applyFont="1" applyBorder="1"/>
    <xf numFmtId="0" fontId="4" fillId="0" borderId="12" xfId="0" applyFont="1" applyBorder="1"/>
    <xf numFmtId="169" fontId="4" fillId="0" borderId="9" xfId="1" applyNumberFormat="1" applyFont="1" applyFill="1" applyBorder="1" applyAlignment="1" applyProtection="1"/>
    <xf numFmtId="168" fontId="4" fillId="0" borderId="13" xfId="0" applyNumberFormat="1" applyFont="1" applyBorder="1"/>
    <xf numFmtId="167" fontId="4" fillId="0" borderId="16" xfId="1" applyFont="1" applyFill="1" applyBorder="1" applyAlignment="1" applyProtection="1"/>
    <xf numFmtId="167" fontId="4" fillId="0" borderId="9" xfId="1" applyFont="1" applyFill="1" applyBorder="1" applyAlignment="1" applyProtection="1"/>
    <xf numFmtId="167" fontId="7" fillId="0" borderId="9" xfId="1" applyFont="1" applyFill="1" applyBorder="1" applyAlignment="1" applyProtection="1"/>
    <xf numFmtId="167" fontId="4" fillId="0" borderId="10" xfId="1" applyFont="1" applyFill="1" applyBorder="1" applyAlignment="1" applyProtection="1"/>
    <xf numFmtId="167" fontId="4" fillId="0" borderId="17" xfId="1" applyFont="1" applyFill="1" applyBorder="1" applyAlignment="1" applyProtection="1"/>
    <xf numFmtId="167" fontId="4" fillId="0" borderId="12" xfId="1" applyFont="1" applyFill="1" applyBorder="1" applyAlignment="1" applyProtection="1"/>
    <xf numFmtId="167" fontId="4" fillId="0" borderId="13" xfId="1" applyFont="1" applyFill="1" applyBorder="1" applyAlignment="1" applyProtection="1"/>
    <xf numFmtId="10" fontId="5" fillId="0" borderId="70" xfId="5" applyNumberFormat="1" applyFont="1" applyFill="1" applyBorder="1" applyAlignment="1" applyProtection="1">
      <alignment horizontal="center"/>
    </xf>
    <xf numFmtId="167" fontId="5" fillId="0" borderId="73" xfId="1" applyFont="1" applyFill="1" applyBorder="1" applyAlignment="1" applyProtection="1"/>
    <xf numFmtId="169" fontId="5" fillId="0" borderId="46" xfId="0" applyNumberFormat="1" applyFont="1" applyBorder="1"/>
    <xf numFmtId="0" fontId="5" fillId="0" borderId="18" xfId="0" applyFont="1" applyBorder="1"/>
    <xf numFmtId="169" fontId="5" fillId="0" borderId="19" xfId="1" applyNumberFormat="1" applyFont="1" applyFill="1" applyBorder="1" applyAlignment="1" applyProtection="1"/>
    <xf numFmtId="168" fontId="5" fillId="0" borderId="20" xfId="0" applyNumberFormat="1" applyFont="1" applyBorder="1"/>
    <xf numFmtId="169" fontId="5" fillId="0" borderId="9" xfId="1" applyNumberFormat="1" applyFont="1" applyFill="1" applyBorder="1" applyAlignment="1" applyProtection="1"/>
    <xf numFmtId="167" fontId="5" fillId="0" borderId="30" xfId="1" applyFont="1" applyFill="1" applyBorder="1" applyAlignment="1" applyProtection="1"/>
    <xf numFmtId="167" fontId="5" fillId="0" borderId="78" xfId="1" applyFont="1" applyFill="1" applyBorder="1" applyAlignment="1" applyProtection="1"/>
    <xf numFmtId="167" fontId="5" fillId="0" borderId="79" xfId="1" applyFont="1" applyFill="1" applyBorder="1" applyAlignment="1" applyProtection="1"/>
    <xf numFmtId="167" fontId="5" fillId="0" borderId="80" xfId="1" applyFont="1" applyFill="1" applyBorder="1" applyAlignment="1" applyProtection="1"/>
    <xf numFmtId="167" fontId="5" fillId="0" borderId="22" xfId="1" applyFont="1" applyFill="1" applyBorder="1" applyAlignment="1" applyProtection="1"/>
    <xf numFmtId="167" fontId="5" fillId="0" borderId="18" xfId="1" applyFont="1" applyFill="1" applyBorder="1" applyAlignment="1" applyProtection="1"/>
    <xf numFmtId="167" fontId="5" fillId="0" borderId="20" xfId="1" applyFont="1" applyFill="1" applyBorder="1" applyAlignment="1" applyProtection="1"/>
    <xf numFmtId="10" fontId="5" fillId="0" borderId="71" xfId="5" applyNumberFormat="1" applyFont="1" applyFill="1" applyBorder="1" applyAlignment="1" applyProtection="1">
      <alignment horizontal="center"/>
    </xf>
    <xf numFmtId="168" fontId="5" fillId="0" borderId="18" xfId="0" applyNumberFormat="1" applyFont="1" applyBorder="1"/>
    <xf numFmtId="167" fontId="5" fillId="0" borderId="0" xfId="1" applyFont="1" applyFill="1" applyBorder="1" applyAlignment="1" applyProtection="1"/>
    <xf numFmtId="167" fontId="5" fillId="0" borderId="25" xfId="1" applyFont="1" applyFill="1" applyBorder="1" applyAlignment="1" applyProtection="1"/>
    <xf numFmtId="167" fontId="5" fillId="0" borderId="4" xfId="1" applyFont="1" applyFill="1" applyBorder="1" applyAlignment="1" applyProtection="1"/>
    <xf numFmtId="167" fontId="5" fillId="0" borderId="19" xfId="1" applyFont="1" applyFill="1" applyBorder="1" applyAlignment="1" applyProtection="1"/>
    <xf numFmtId="167" fontId="5" fillId="0" borderId="1" xfId="1" applyFont="1" applyFill="1" applyBorder="1" applyAlignment="1" applyProtection="1"/>
    <xf numFmtId="167" fontId="5" fillId="0" borderId="72" xfId="1" applyFont="1" applyFill="1" applyBorder="1" applyAlignment="1" applyProtection="1"/>
    <xf numFmtId="167" fontId="5" fillId="0" borderId="68" xfId="1" applyFont="1" applyFill="1" applyBorder="1" applyAlignment="1" applyProtection="1"/>
    <xf numFmtId="0" fontId="5" fillId="0" borderId="57" xfId="0" applyFont="1" applyBorder="1"/>
    <xf numFmtId="9" fontId="5" fillId="0" borderId="0" xfId="0" applyNumberFormat="1" applyFont="1"/>
    <xf numFmtId="0" fontId="4" fillId="0" borderId="26" xfId="0" applyFont="1" applyBorder="1"/>
    <xf numFmtId="169" fontId="4" fillId="0" borderId="27" xfId="1" applyNumberFormat="1" applyFont="1" applyFill="1" applyBorder="1" applyAlignment="1" applyProtection="1"/>
    <xf numFmtId="10" fontId="4" fillId="0" borderId="27" xfId="5" applyNumberFormat="1" applyFont="1" applyFill="1" applyBorder="1" applyAlignment="1" applyProtection="1">
      <alignment horizontal="center"/>
    </xf>
    <xf numFmtId="169" fontId="4" fillId="0" borderId="28" xfId="1" applyNumberFormat="1" applyFont="1" applyFill="1" applyBorder="1" applyAlignment="1" applyProtection="1"/>
    <xf numFmtId="10" fontId="5" fillId="0" borderId="0" xfId="0" applyNumberFormat="1" applyFont="1"/>
    <xf numFmtId="168" fontId="5" fillId="0" borderId="19" xfId="0" applyNumberFormat="1" applyFont="1" applyBorder="1"/>
    <xf numFmtId="167" fontId="4" fillId="0" borderId="19" xfId="1" applyFont="1" applyFill="1" applyBorder="1" applyAlignment="1" applyProtection="1"/>
    <xf numFmtId="167" fontId="4" fillId="0" borderId="1" xfId="1" applyFont="1" applyFill="1" applyBorder="1" applyAlignment="1" applyProtection="1"/>
    <xf numFmtId="167" fontId="4" fillId="0" borderId="18" xfId="1" applyFont="1" applyFill="1" applyBorder="1" applyAlignment="1" applyProtection="1"/>
    <xf numFmtId="167" fontId="4" fillId="0" borderId="20" xfId="1" applyFont="1" applyFill="1" applyBorder="1" applyAlignment="1" applyProtection="1"/>
    <xf numFmtId="9" fontId="4" fillId="0" borderId="27" xfId="5" applyFont="1" applyFill="1" applyBorder="1" applyAlignment="1" applyProtection="1">
      <alignment horizontal="center"/>
    </xf>
    <xf numFmtId="169" fontId="5" fillId="0" borderId="0" xfId="1" applyNumberFormat="1" applyFont="1" applyFill="1" applyBorder="1" applyAlignment="1" applyProtection="1"/>
    <xf numFmtId="10" fontId="5" fillId="0" borderId="23" xfId="5" applyNumberFormat="1" applyFont="1" applyFill="1" applyBorder="1" applyAlignment="1" applyProtection="1">
      <alignment horizontal="center"/>
    </xf>
    <xf numFmtId="0" fontId="4" fillId="0" borderId="28" xfId="0" applyFont="1" applyBorder="1"/>
    <xf numFmtId="0" fontId="5" fillId="0" borderId="9" xfId="0" applyFont="1" applyBorder="1"/>
    <xf numFmtId="168" fontId="5" fillId="0" borderId="10" xfId="0" applyNumberFormat="1" applyFont="1" applyBorder="1"/>
    <xf numFmtId="169" fontId="5" fillId="0" borderId="39" xfId="1" applyNumberFormat="1" applyFont="1" applyFill="1" applyBorder="1" applyAlignment="1" applyProtection="1"/>
    <xf numFmtId="169" fontId="5" fillId="0" borderId="7" xfId="1" applyNumberFormat="1" applyFont="1" applyFill="1" applyBorder="1" applyAlignment="1" applyProtection="1"/>
    <xf numFmtId="169" fontId="5" fillId="0" borderId="47" xfId="1" applyNumberFormat="1" applyFont="1" applyFill="1" applyBorder="1" applyAlignment="1" applyProtection="1"/>
    <xf numFmtId="169" fontId="5" fillId="0" borderId="11" xfId="1" applyNumberFormat="1" applyFont="1" applyFill="1" applyBorder="1" applyAlignment="1" applyProtection="1"/>
    <xf numFmtId="169" fontId="5" fillId="0" borderId="10" xfId="1" applyNumberFormat="1" applyFont="1" applyFill="1" applyBorder="1" applyAlignment="1" applyProtection="1"/>
    <xf numFmtId="10" fontId="5" fillId="0" borderId="30" xfId="5" applyNumberFormat="1" applyFont="1" applyFill="1" applyBorder="1" applyAlignment="1" applyProtection="1">
      <alignment horizontal="center"/>
    </xf>
    <xf numFmtId="169" fontId="5" fillId="0" borderId="74" xfId="1" applyNumberFormat="1" applyFont="1" applyFill="1" applyBorder="1" applyAlignment="1" applyProtection="1"/>
    <xf numFmtId="0" fontId="5" fillId="0" borderId="12" xfId="0" applyFont="1" applyBorder="1"/>
    <xf numFmtId="168" fontId="5" fillId="0" borderId="13" xfId="0" applyNumberFormat="1" applyFont="1" applyBorder="1"/>
    <xf numFmtId="169" fontId="5" fillId="0" borderId="95" xfId="1" applyNumberFormat="1" applyFont="1" applyFill="1" applyBorder="1" applyAlignment="1" applyProtection="1"/>
    <xf numFmtId="169" fontId="5" fillId="0" borderId="33" xfId="1" applyNumberFormat="1" applyFont="1" applyFill="1" applyBorder="1" applyAlignment="1" applyProtection="1"/>
    <xf numFmtId="169" fontId="5" fillId="0" borderId="34" xfId="1" applyNumberFormat="1" applyFont="1" applyFill="1" applyBorder="1" applyAlignment="1" applyProtection="1"/>
    <xf numFmtId="169" fontId="5" fillId="0" borderId="17" xfId="1" applyNumberFormat="1" applyFont="1" applyFill="1" applyBorder="1" applyAlignment="1" applyProtection="1"/>
    <xf numFmtId="169" fontId="5" fillId="0" borderId="98" xfId="1" applyNumberFormat="1" applyFont="1" applyFill="1" applyBorder="1" applyAlignment="1" applyProtection="1"/>
    <xf numFmtId="169" fontId="5" fillId="0" borderId="13" xfId="1" applyNumberFormat="1" applyFont="1" applyFill="1" applyBorder="1" applyAlignment="1" applyProtection="1"/>
    <xf numFmtId="169" fontId="5" fillId="0" borderId="15" xfId="1" applyNumberFormat="1" applyFont="1" applyFill="1" applyBorder="1" applyAlignment="1" applyProtection="1"/>
    <xf numFmtId="10" fontId="5" fillId="0" borderId="46" xfId="5" applyNumberFormat="1" applyFont="1" applyFill="1" applyBorder="1" applyAlignment="1" applyProtection="1">
      <alignment horizontal="center"/>
    </xf>
    <xf numFmtId="0" fontId="5" fillId="0" borderId="79" xfId="0" applyFont="1" applyBorder="1"/>
    <xf numFmtId="169" fontId="5" fillId="0" borderId="78" xfId="1" applyNumberFormat="1" applyFont="1" applyFill="1" applyBorder="1" applyAlignment="1" applyProtection="1"/>
    <xf numFmtId="168" fontId="5" fillId="0" borderId="74" xfId="0" applyNumberFormat="1" applyFont="1" applyBorder="1"/>
    <xf numFmtId="168" fontId="5" fillId="0" borderId="30" xfId="0" applyNumberFormat="1" applyFont="1" applyBorder="1"/>
    <xf numFmtId="169" fontId="5" fillId="0" borderId="30" xfId="1" applyNumberFormat="1" applyFont="1" applyFill="1" applyBorder="1" applyAlignment="1" applyProtection="1"/>
    <xf numFmtId="0" fontId="5" fillId="0" borderId="19" xfId="0" applyFont="1" applyBorder="1"/>
    <xf numFmtId="168" fontId="5" fillId="0" borderId="4" xfId="0" applyNumberFormat="1" applyFont="1" applyBorder="1"/>
    <xf numFmtId="168" fontId="5" fillId="0" borderId="0" xfId="0" applyNumberFormat="1" applyFont="1"/>
    <xf numFmtId="168" fontId="5" fillId="0" borderId="25" xfId="0" applyNumberFormat="1" applyFont="1" applyBorder="1"/>
    <xf numFmtId="169" fontId="5" fillId="0" borderId="25" xfId="1" applyNumberFormat="1" applyFont="1" applyFill="1" applyBorder="1" applyAlignment="1" applyProtection="1"/>
    <xf numFmtId="169" fontId="5" fillId="0" borderId="68" xfId="1" applyNumberFormat="1" applyFont="1" applyFill="1" applyBorder="1" applyAlignment="1" applyProtection="1"/>
    <xf numFmtId="169" fontId="5" fillId="0" borderId="64" xfId="1" applyNumberFormat="1" applyFont="1" applyFill="1" applyBorder="1" applyAlignment="1" applyProtection="1"/>
    <xf numFmtId="10" fontId="4" fillId="0" borderId="25" xfId="5" applyNumberFormat="1" applyFont="1" applyFill="1" applyBorder="1" applyAlignment="1" applyProtection="1">
      <alignment horizontal="center"/>
    </xf>
    <xf numFmtId="0" fontId="4" fillId="0" borderId="31" xfId="0" applyFont="1" applyBorder="1"/>
    <xf numFmtId="169" fontId="4" fillId="0" borderId="2" xfId="1" applyNumberFormat="1" applyFont="1" applyFill="1" applyBorder="1" applyAlignment="1" applyProtection="1"/>
    <xf numFmtId="168" fontId="4" fillId="0" borderId="28" xfId="0" applyNumberFormat="1" applyFont="1" applyBorder="1"/>
    <xf numFmtId="169" fontId="4" fillId="0" borderId="29" xfId="1" applyNumberFormat="1" applyFont="1" applyFill="1" applyBorder="1" applyAlignment="1" applyProtection="1"/>
    <xf numFmtId="169" fontId="4" fillId="0" borderId="63" xfId="1" applyNumberFormat="1" applyFont="1" applyFill="1" applyBorder="1" applyAlignment="1" applyProtection="1"/>
    <xf numFmtId="169" fontId="4" fillId="0" borderId="29" xfId="0" applyNumberFormat="1" applyFont="1" applyBorder="1"/>
    <xf numFmtId="169" fontId="4" fillId="0" borderId="27" xfId="0" applyNumberFormat="1" applyFont="1" applyBorder="1"/>
    <xf numFmtId="169" fontId="5" fillId="0" borderId="32" xfId="1" applyNumberFormat="1" applyFont="1" applyFill="1" applyBorder="1" applyAlignment="1" applyProtection="1"/>
    <xf numFmtId="169" fontId="5" fillId="0" borderId="32" xfId="0" applyNumberFormat="1" applyFont="1" applyBorder="1"/>
    <xf numFmtId="10" fontId="5" fillId="0" borderId="32" xfId="5" applyNumberFormat="1" applyFont="1" applyFill="1" applyBorder="1" applyAlignment="1" applyProtection="1">
      <alignment horizontal="center"/>
    </xf>
    <xf numFmtId="168" fontId="5" fillId="0" borderId="17" xfId="0" applyNumberFormat="1" applyFont="1" applyBorder="1"/>
    <xf numFmtId="0" fontId="5" fillId="0" borderId="33" xfId="0" applyFont="1" applyBorder="1"/>
    <xf numFmtId="168" fontId="5" fillId="0" borderId="34" xfId="0" applyNumberFormat="1" applyFont="1" applyBorder="1"/>
    <xf numFmtId="169" fontId="5" fillId="0" borderId="96" xfId="1" applyNumberFormat="1" applyFont="1" applyFill="1" applyBorder="1" applyAlignment="1" applyProtection="1"/>
    <xf numFmtId="0" fontId="5" fillId="0" borderId="35" xfId="0" applyFont="1" applyBorder="1"/>
    <xf numFmtId="168" fontId="5" fillId="0" borderId="35" xfId="0" applyNumberFormat="1" applyFont="1" applyBorder="1"/>
    <xf numFmtId="168" fontId="5" fillId="0" borderId="36" xfId="0" applyNumberFormat="1" applyFont="1" applyBorder="1"/>
    <xf numFmtId="169" fontId="5" fillId="0" borderId="66" xfId="1" applyNumberFormat="1" applyFont="1" applyFill="1" applyBorder="1" applyAlignment="1" applyProtection="1"/>
    <xf numFmtId="169" fontId="5" fillId="0" borderId="37" xfId="1" applyNumberFormat="1" applyFont="1" applyFill="1" applyBorder="1" applyAlignment="1" applyProtection="1"/>
    <xf numFmtId="169" fontId="5" fillId="0" borderId="35" xfId="1" applyNumberFormat="1" applyFont="1" applyFill="1" applyBorder="1" applyAlignment="1" applyProtection="1"/>
    <xf numFmtId="169" fontId="5" fillId="0" borderId="36" xfId="1" applyNumberFormat="1" applyFont="1" applyFill="1" applyBorder="1" applyAlignment="1" applyProtection="1"/>
    <xf numFmtId="10" fontId="5" fillId="0" borderId="25" xfId="5" applyNumberFormat="1" applyFont="1" applyFill="1" applyBorder="1" applyAlignment="1" applyProtection="1">
      <alignment horizontal="center"/>
    </xf>
    <xf numFmtId="169" fontId="5" fillId="0" borderId="75" xfId="1" applyNumberFormat="1" applyFont="1" applyFill="1" applyBorder="1" applyAlignment="1" applyProtection="1"/>
    <xf numFmtId="10" fontId="5" fillId="0" borderId="76" xfId="5" applyNumberFormat="1" applyFont="1" applyFill="1" applyBorder="1" applyAlignment="1" applyProtection="1">
      <alignment horizontal="center"/>
    </xf>
    <xf numFmtId="0" fontId="4" fillId="0" borderId="28" xfId="1" applyNumberFormat="1" applyFont="1" applyFill="1" applyBorder="1" applyAlignment="1" applyProtection="1"/>
    <xf numFmtId="0" fontId="4" fillId="0" borderId="27" xfId="1" applyNumberFormat="1" applyFont="1" applyFill="1" applyBorder="1" applyAlignment="1" applyProtection="1"/>
    <xf numFmtId="169" fontId="4" fillId="0" borderId="99" xfId="1" applyNumberFormat="1" applyFont="1" applyFill="1" applyBorder="1" applyAlignment="1" applyProtection="1"/>
    <xf numFmtId="0" fontId="5" fillId="0" borderId="38" xfId="0" applyFont="1" applyBorder="1"/>
    <xf numFmtId="168" fontId="5" fillId="0" borderId="69" xfId="0" applyNumberFormat="1" applyFont="1" applyBorder="1"/>
    <xf numFmtId="168" fontId="5" fillId="0" borderId="32" xfId="0" applyNumberFormat="1" applyFont="1" applyBorder="1"/>
    <xf numFmtId="167" fontId="5" fillId="0" borderId="38" xfId="1" applyFont="1" applyFill="1" applyBorder="1" applyAlignment="1" applyProtection="1"/>
    <xf numFmtId="169" fontId="5" fillId="0" borderId="38" xfId="1" applyNumberFormat="1" applyFont="1" applyFill="1" applyBorder="1" applyAlignment="1" applyProtection="1"/>
    <xf numFmtId="0" fontId="5" fillId="0" borderId="1" xfId="0" applyFont="1" applyBorder="1"/>
    <xf numFmtId="167" fontId="5" fillId="0" borderId="74" xfId="1" applyFont="1" applyFill="1" applyBorder="1" applyAlignment="1" applyProtection="1"/>
    <xf numFmtId="168" fontId="5" fillId="0" borderId="1" xfId="0" applyNumberFormat="1" applyFont="1" applyBorder="1"/>
    <xf numFmtId="169" fontId="5" fillId="0" borderId="4" xfId="1" applyNumberFormat="1" applyFont="1" applyFill="1" applyBorder="1" applyAlignment="1" applyProtection="1"/>
    <xf numFmtId="169" fontId="4" fillId="0" borderId="19" xfId="1" applyNumberFormat="1" applyFont="1" applyFill="1" applyBorder="1" applyAlignment="1" applyProtection="1"/>
    <xf numFmtId="169" fontId="4" fillId="0" borderId="1" xfId="1" applyNumberFormat="1" applyFont="1" applyFill="1" applyBorder="1" applyAlignment="1" applyProtection="1"/>
    <xf numFmtId="169" fontId="5" fillId="0" borderId="1" xfId="1" applyNumberFormat="1" applyFont="1" applyFill="1" applyBorder="1" applyAlignment="1" applyProtection="1"/>
    <xf numFmtId="0" fontId="4" fillId="0" borderId="2" xfId="1" applyNumberFormat="1" applyFont="1" applyFill="1" applyBorder="1" applyAlignment="1" applyProtection="1"/>
    <xf numFmtId="0" fontId="5" fillId="0" borderId="40" xfId="0" applyFont="1" applyBorder="1"/>
    <xf numFmtId="168" fontId="5" fillId="0" borderId="40" xfId="0" applyNumberFormat="1" applyFont="1" applyBorder="1"/>
    <xf numFmtId="168" fontId="5" fillId="0" borderId="41" xfId="0" applyNumberFormat="1" applyFont="1" applyBorder="1"/>
    <xf numFmtId="167" fontId="5" fillId="0" borderId="42" xfId="1" applyFont="1" applyFill="1" applyBorder="1" applyAlignment="1" applyProtection="1"/>
    <xf numFmtId="167" fontId="5" fillId="0" borderId="3" xfId="1" applyFont="1" applyFill="1" applyBorder="1" applyAlignment="1" applyProtection="1"/>
    <xf numFmtId="169" fontId="5" fillId="0" borderId="3" xfId="1" applyNumberFormat="1" applyFont="1" applyFill="1" applyBorder="1" applyAlignment="1" applyProtection="1"/>
    <xf numFmtId="169" fontId="5" fillId="0" borderId="43" xfId="1" applyNumberFormat="1" applyFont="1" applyFill="1" applyBorder="1" applyAlignment="1" applyProtection="1"/>
    <xf numFmtId="169" fontId="5" fillId="0" borderId="18" xfId="1" applyNumberFormat="1" applyFont="1" applyFill="1" applyBorder="1" applyAlignment="1" applyProtection="1"/>
    <xf numFmtId="169" fontId="5" fillId="0" borderId="20" xfId="1" applyNumberFormat="1" applyFont="1" applyFill="1" applyBorder="1" applyAlignment="1" applyProtection="1"/>
    <xf numFmtId="169" fontId="5" fillId="0" borderId="0" xfId="0" applyNumberFormat="1" applyFont="1"/>
    <xf numFmtId="169" fontId="4" fillId="0" borderId="0" xfId="1" applyNumberFormat="1" applyFont="1" applyFill="1" applyBorder="1" applyAlignment="1" applyProtection="1"/>
    <xf numFmtId="169" fontId="4" fillId="0" borderId="44" xfId="1" applyNumberFormat="1" applyFont="1" applyFill="1" applyBorder="1" applyAlignment="1" applyProtection="1"/>
    <xf numFmtId="164" fontId="5" fillId="0" borderId="0" xfId="0" applyNumberFormat="1" applyFont="1"/>
    <xf numFmtId="168" fontId="5" fillId="0" borderId="45" xfId="0" applyNumberFormat="1" applyFont="1" applyBorder="1"/>
    <xf numFmtId="169" fontId="4" fillId="0" borderId="18" xfId="1" applyNumberFormat="1" applyFont="1" applyFill="1" applyBorder="1" applyAlignment="1" applyProtection="1"/>
    <xf numFmtId="169" fontId="4" fillId="0" borderId="20" xfId="1" applyNumberFormat="1" applyFont="1" applyFill="1" applyBorder="1" applyAlignment="1" applyProtection="1"/>
    <xf numFmtId="169" fontId="4" fillId="2" borderId="2" xfId="1" applyNumberFormat="1" applyFont="1" applyFill="1" applyBorder="1" applyAlignment="1" applyProtection="1"/>
    <xf numFmtId="169" fontId="5" fillId="0" borderId="97" xfId="1" applyNumberFormat="1" applyFont="1" applyFill="1" applyBorder="1" applyAlignment="1" applyProtection="1"/>
    <xf numFmtId="10" fontId="5" fillId="0" borderId="86" xfId="5" applyNumberFormat="1" applyFont="1" applyFill="1" applyBorder="1" applyAlignment="1" applyProtection="1">
      <alignment horizontal="center"/>
    </xf>
    <xf numFmtId="169" fontId="5" fillId="0" borderId="69" xfId="1" applyNumberFormat="1" applyFont="1" applyFill="1" applyBorder="1" applyAlignment="1" applyProtection="1"/>
    <xf numFmtId="0" fontId="5" fillId="0" borderId="39" xfId="1" applyNumberFormat="1" applyFont="1" applyFill="1" applyBorder="1" applyAlignment="1" applyProtection="1"/>
    <xf numFmtId="0" fontId="5" fillId="0" borderId="17" xfId="1" applyNumberFormat="1" applyFont="1" applyFill="1" applyBorder="1" applyAlignment="1" applyProtection="1"/>
    <xf numFmtId="0" fontId="5" fillId="0" borderId="9" xfId="1" applyNumberFormat="1" applyFont="1" applyFill="1" applyBorder="1" applyAlignment="1" applyProtection="1"/>
    <xf numFmtId="169" fontId="5" fillId="0" borderId="14" xfId="1" applyNumberFormat="1" applyFont="1" applyFill="1" applyBorder="1" applyAlignment="1" applyProtection="1"/>
    <xf numFmtId="10" fontId="5" fillId="0" borderId="87" xfId="5" applyNumberFormat="1" applyFont="1" applyFill="1" applyBorder="1" applyAlignment="1" applyProtection="1">
      <alignment horizontal="center"/>
    </xf>
    <xf numFmtId="169" fontId="5" fillId="0" borderId="73" xfId="1" applyNumberFormat="1" applyFont="1" applyFill="1" applyBorder="1" applyAlignment="1" applyProtection="1"/>
    <xf numFmtId="3" fontId="5" fillId="0" borderId="39" xfId="1" applyNumberFormat="1" applyFont="1" applyFill="1" applyBorder="1" applyAlignment="1" applyProtection="1"/>
    <xf numFmtId="0" fontId="5" fillId="0" borderId="95" xfId="1" applyNumberFormat="1" applyFont="1" applyFill="1" applyBorder="1" applyAlignment="1" applyProtection="1"/>
    <xf numFmtId="3" fontId="5" fillId="0" borderId="17" xfId="1" applyNumberFormat="1" applyFont="1" applyFill="1" applyBorder="1" applyAlignment="1" applyProtection="1"/>
    <xf numFmtId="169" fontId="5" fillId="0" borderId="23" xfId="1" applyNumberFormat="1" applyFont="1" applyFill="1" applyBorder="1" applyAlignment="1" applyProtection="1"/>
    <xf numFmtId="169" fontId="5" fillId="0" borderId="45" xfId="1" applyNumberFormat="1" applyFont="1" applyFill="1" applyBorder="1" applyAlignment="1" applyProtection="1"/>
    <xf numFmtId="169" fontId="5" fillId="0" borderId="46" xfId="1" applyNumberFormat="1" applyFont="1" applyFill="1" applyBorder="1" applyAlignment="1" applyProtection="1"/>
    <xf numFmtId="169" fontId="5" fillId="0" borderId="57" xfId="1" applyNumberFormat="1" applyFont="1" applyFill="1" applyBorder="1" applyAlignment="1" applyProtection="1"/>
    <xf numFmtId="169" fontId="5" fillId="0" borderId="24" xfId="1" applyNumberFormat="1" applyFont="1" applyFill="1" applyBorder="1" applyAlignment="1" applyProtection="1"/>
    <xf numFmtId="169" fontId="5" fillId="0" borderId="65" xfId="1" applyNumberFormat="1" applyFont="1" applyFill="1" applyBorder="1" applyAlignment="1" applyProtection="1"/>
    <xf numFmtId="10" fontId="5" fillId="0" borderId="88" xfId="5" applyNumberFormat="1" applyFont="1" applyFill="1" applyBorder="1" applyAlignment="1" applyProtection="1">
      <alignment horizontal="center"/>
    </xf>
    <xf numFmtId="10" fontId="5" fillId="0" borderId="57" xfId="5" applyNumberFormat="1" applyFont="1" applyFill="1" applyBorder="1" applyAlignment="1" applyProtection="1">
      <alignment horizontal="center"/>
    </xf>
    <xf numFmtId="0" fontId="4" fillId="0" borderId="27" xfId="0" applyFont="1" applyBorder="1"/>
    <xf numFmtId="0" fontId="4" fillId="0" borderId="94" xfId="1" applyNumberFormat="1" applyFont="1" applyFill="1" applyBorder="1" applyAlignment="1" applyProtection="1"/>
    <xf numFmtId="0" fontId="4" fillId="0" borderId="25" xfId="1" applyNumberFormat="1" applyFont="1" applyFill="1" applyBorder="1" applyAlignment="1" applyProtection="1"/>
    <xf numFmtId="0" fontId="4" fillId="0" borderId="66" xfId="1" applyNumberFormat="1" applyFont="1" applyFill="1" applyBorder="1" applyAlignment="1" applyProtection="1"/>
    <xf numFmtId="10" fontId="4" fillId="0" borderId="64" xfId="5" applyNumberFormat="1" applyFont="1" applyFill="1" applyBorder="1" applyAlignment="1" applyProtection="1">
      <alignment horizontal="center"/>
    </xf>
    <xf numFmtId="169" fontId="4" fillId="0" borderId="68" xfId="1" applyNumberFormat="1" applyFont="1" applyFill="1" applyBorder="1" applyAlignment="1" applyProtection="1"/>
    <xf numFmtId="0" fontId="5" fillId="0" borderId="10" xfId="0" applyFont="1" applyBorder="1"/>
    <xf numFmtId="0" fontId="5" fillId="0" borderId="4" xfId="1" applyNumberFormat="1" applyFont="1" applyFill="1" applyBorder="1"/>
    <xf numFmtId="0" fontId="5" fillId="0" borderId="0" xfId="1" applyNumberFormat="1" applyFont="1" applyFill="1" applyBorder="1" applyAlignment="1" applyProtection="1"/>
    <xf numFmtId="0" fontId="5" fillId="0" borderId="27" xfId="1" applyNumberFormat="1" applyFont="1" applyFill="1" applyBorder="1" applyAlignment="1" applyProtection="1"/>
    <xf numFmtId="0" fontId="5" fillId="0" borderId="66" xfId="1" applyNumberFormat="1" applyFont="1" applyFill="1" applyBorder="1" applyAlignment="1" applyProtection="1"/>
    <xf numFmtId="0" fontId="5" fillId="0" borderId="25" xfId="1" applyNumberFormat="1" applyFont="1" applyFill="1" applyBorder="1" applyAlignment="1" applyProtection="1"/>
    <xf numFmtId="0" fontId="5" fillId="0" borderId="23" xfId="1" applyNumberFormat="1" applyFont="1" applyFill="1" applyBorder="1" applyAlignment="1" applyProtection="1"/>
    <xf numFmtId="0" fontId="5" fillId="0" borderId="63" xfId="1" applyNumberFormat="1" applyFont="1" applyFill="1" applyBorder="1" applyAlignment="1" applyProtection="1"/>
    <xf numFmtId="169" fontId="5" fillId="0" borderId="27" xfId="1" applyNumberFormat="1" applyFont="1" applyFill="1" applyBorder="1" applyAlignment="1" applyProtection="1"/>
    <xf numFmtId="169" fontId="5" fillId="0" borderId="29" xfId="1" applyNumberFormat="1" applyFont="1" applyFill="1" applyBorder="1" applyAlignment="1" applyProtection="1"/>
    <xf numFmtId="169" fontId="5" fillId="0" borderId="63" xfId="1" applyNumberFormat="1" applyFont="1" applyFill="1" applyBorder="1" applyAlignment="1" applyProtection="1"/>
    <xf numFmtId="169" fontId="5" fillId="0" borderId="71" xfId="1" applyNumberFormat="1" applyFont="1" applyFill="1" applyBorder="1" applyAlignment="1" applyProtection="1"/>
    <xf numFmtId="0" fontId="4" fillId="0" borderId="29" xfId="1" applyNumberFormat="1" applyFont="1" applyFill="1" applyBorder="1" applyAlignment="1" applyProtection="1"/>
    <xf numFmtId="169" fontId="4" fillId="0" borderId="49" xfId="1" applyNumberFormat="1" applyFont="1" applyFill="1" applyBorder="1" applyAlignment="1" applyProtection="1"/>
    <xf numFmtId="169" fontId="4" fillId="0" borderId="77" xfId="1" applyNumberFormat="1" applyFont="1" applyFill="1" applyBorder="1" applyAlignment="1" applyProtection="1"/>
    <xf numFmtId="169" fontId="4" fillId="0" borderId="48" xfId="1" applyNumberFormat="1" applyFont="1" applyFill="1" applyBorder="1" applyAlignment="1" applyProtection="1"/>
    <xf numFmtId="0" fontId="5" fillId="0" borderId="50" xfId="0" applyFont="1" applyBorder="1"/>
    <xf numFmtId="169" fontId="5" fillId="0" borderId="51" xfId="1" applyNumberFormat="1" applyFont="1" applyFill="1" applyBorder="1" applyAlignment="1" applyProtection="1"/>
    <xf numFmtId="0" fontId="5" fillId="0" borderId="51" xfId="0" applyFont="1" applyBorder="1"/>
    <xf numFmtId="0" fontId="5" fillId="0" borderId="47" xfId="0" applyFont="1" applyBorder="1"/>
    <xf numFmtId="0" fontId="5" fillId="0" borderId="7" xfId="1" applyNumberFormat="1" applyFont="1" applyFill="1" applyBorder="1" applyAlignment="1" applyProtection="1"/>
    <xf numFmtId="0" fontId="5" fillId="0" borderId="47" xfId="1" applyNumberFormat="1" applyFont="1" applyFill="1" applyBorder="1" applyAlignment="1" applyProtection="1"/>
    <xf numFmtId="10" fontId="5" fillId="0" borderId="27" xfId="5" applyNumberFormat="1" applyFont="1" applyFill="1" applyBorder="1" applyAlignment="1" applyProtection="1">
      <alignment horizontal="center"/>
    </xf>
    <xf numFmtId="169" fontId="4" fillId="0" borderId="25" xfId="1" applyNumberFormat="1" applyFont="1" applyFill="1" applyBorder="1" applyAlignment="1" applyProtection="1"/>
    <xf numFmtId="0" fontId="5" fillId="0" borderId="91" xfId="0" applyFont="1" applyBorder="1"/>
    <xf numFmtId="0" fontId="5" fillId="0" borderId="32" xfId="1" applyNumberFormat="1" applyFont="1" applyFill="1" applyBorder="1" applyAlignment="1" applyProtection="1"/>
    <xf numFmtId="169" fontId="5" fillId="0" borderId="86" xfId="1" applyNumberFormat="1" applyFont="1" applyFill="1" applyBorder="1" applyAlignment="1" applyProtection="1"/>
    <xf numFmtId="0" fontId="5" fillId="0" borderId="58" xfId="0" applyFont="1" applyBorder="1"/>
    <xf numFmtId="169" fontId="5" fillId="0" borderId="93" xfId="1" applyNumberFormat="1" applyFont="1" applyFill="1" applyBorder="1" applyAlignment="1" applyProtection="1"/>
    <xf numFmtId="0" fontId="5" fillId="0" borderId="59" xfId="0" applyFont="1" applyBorder="1"/>
    <xf numFmtId="169" fontId="5" fillId="0" borderId="85" xfId="1" applyNumberFormat="1" applyFont="1" applyFill="1" applyBorder="1" applyAlignment="1" applyProtection="1"/>
    <xf numFmtId="169" fontId="5" fillId="0" borderId="89" xfId="1" applyNumberFormat="1" applyFont="1" applyFill="1" applyBorder="1" applyAlignment="1" applyProtection="1"/>
    <xf numFmtId="169" fontId="5" fillId="0" borderId="61" xfId="1" applyNumberFormat="1" applyFont="1" applyFill="1" applyBorder="1" applyAlignment="1" applyProtection="1"/>
    <xf numFmtId="169" fontId="5" fillId="0" borderId="90" xfId="1" applyNumberFormat="1" applyFont="1" applyFill="1" applyBorder="1" applyAlignment="1" applyProtection="1"/>
    <xf numFmtId="0" fontId="5" fillId="0" borderId="54" xfId="0" applyFont="1" applyBorder="1"/>
    <xf numFmtId="0" fontId="5" fillId="0" borderId="46" xfId="0" applyFont="1" applyBorder="1"/>
    <xf numFmtId="169" fontId="5" fillId="0" borderId="87" xfId="1" applyNumberFormat="1" applyFont="1" applyFill="1" applyBorder="1" applyAlignment="1" applyProtection="1"/>
    <xf numFmtId="169" fontId="5" fillId="0" borderId="52" xfId="1" applyNumberFormat="1" applyFont="1" applyFill="1" applyBorder="1" applyAlignment="1" applyProtection="1"/>
    <xf numFmtId="10" fontId="5" fillId="0" borderId="21" xfId="5" applyNumberFormat="1" applyFont="1" applyFill="1" applyBorder="1" applyAlignment="1" applyProtection="1">
      <alignment horizontal="center"/>
    </xf>
    <xf numFmtId="0" fontId="5" fillId="0" borderId="55" xfId="0" applyFont="1" applyBorder="1"/>
    <xf numFmtId="169" fontId="5" fillId="0" borderId="88" xfId="1" applyNumberFormat="1" applyFont="1" applyFill="1" applyBorder="1" applyAlignment="1" applyProtection="1"/>
    <xf numFmtId="169" fontId="5" fillId="0" borderId="53" xfId="1" applyNumberFormat="1" applyFont="1" applyFill="1" applyBorder="1" applyAlignment="1" applyProtection="1"/>
    <xf numFmtId="10" fontId="5" fillId="0" borderId="24" xfId="5" applyNumberFormat="1" applyFont="1" applyFill="1" applyBorder="1" applyAlignment="1" applyProtection="1">
      <alignment horizontal="center"/>
    </xf>
    <xf numFmtId="169" fontId="5" fillId="0" borderId="67" xfId="1" applyNumberFormat="1" applyFont="1" applyFill="1" applyBorder="1" applyAlignment="1" applyProtection="1"/>
    <xf numFmtId="167" fontId="4" fillId="0" borderId="0" xfId="1" applyFont="1" applyFill="1" applyBorder="1" applyAlignment="1" applyProtection="1"/>
    <xf numFmtId="169" fontId="5" fillId="0" borderId="0" xfId="1" applyNumberFormat="1" applyFont="1" applyFill="1" applyBorder="1"/>
    <xf numFmtId="4" fontId="5" fillId="0" borderId="0" xfId="0" applyNumberFormat="1" applyFont="1" applyAlignment="1">
      <alignment horizontal="right"/>
    </xf>
    <xf numFmtId="167" fontId="5" fillId="0" borderId="0" xfId="1" applyFont="1" applyFill="1" applyBorder="1"/>
    <xf numFmtId="168" fontId="4" fillId="0" borderId="100" xfId="0" applyNumberFormat="1" applyFont="1" applyBorder="1"/>
    <xf numFmtId="167" fontId="4" fillId="0" borderId="101" xfId="1" applyFont="1" applyFill="1" applyBorder="1" applyAlignment="1" applyProtection="1"/>
    <xf numFmtId="168" fontId="5" fillId="0" borderId="72" xfId="0" applyNumberFormat="1" applyFont="1" applyBorder="1"/>
    <xf numFmtId="168" fontId="5" fillId="0" borderId="102" xfId="0" applyNumberFormat="1" applyFont="1" applyBorder="1"/>
    <xf numFmtId="168" fontId="5" fillId="0" borderId="50" xfId="0" applyNumberFormat="1" applyFont="1" applyBorder="1"/>
    <xf numFmtId="168" fontId="5" fillId="0" borderId="103" xfId="0" applyNumberFormat="1" applyFont="1" applyBorder="1"/>
    <xf numFmtId="168" fontId="5" fillId="0" borderId="90" xfId="0" applyNumberFormat="1" applyFont="1" applyBorder="1"/>
    <xf numFmtId="168" fontId="5" fillId="0" borderId="68" xfId="0" applyNumberFormat="1" applyFont="1" applyBorder="1"/>
    <xf numFmtId="168" fontId="5" fillId="0" borderId="70" xfId="0" applyNumberFormat="1" applyFont="1" applyBorder="1"/>
    <xf numFmtId="0" fontId="5" fillId="0" borderId="74" xfId="0" applyFont="1" applyBorder="1"/>
    <xf numFmtId="0" fontId="5" fillId="0" borderId="15" xfId="0" applyFont="1" applyBorder="1"/>
    <xf numFmtId="0" fontId="5" fillId="0" borderId="65" xfId="0" applyFont="1" applyBorder="1"/>
    <xf numFmtId="167" fontId="5" fillId="0" borderId="105" xfId="1" applyFont="1" applyFill="1" applyBorder="1" applyAlignment="1" applyProtection="1"/>
    <xf numFmtId="167" fontId="5" fillId="0" borderId="89" xfId="1" applyFont="1" applyFill="1" applyBorder="1" applyAlignment="1" applyProtection="1"/>
    <xf numFmtId="169" fontId="5" fillId="0" borderId="105" xfId="1" applyNumberFormat="1" applyFont="1" applyFill="1" applyBorder="1" applyAlignment="1" applyProtection="1"/>
    <xf numFmtId="169" fontId="5" fillId="0" borderId="106" xfId="1" applyNumberFormat="1" applyFont="1" applyFill="1" applyBorder="1" applyAlignment="1" applyProtection="1"/>
    <xf numFmtId="168" fontId="5" fillId="0" borderId="86" xfId="0" applyNumberFormat="1" applyFont="1" applyBorder="1"/>
    <xf numFmtId="0" fontId="4" fillId="0" borderId="99" xfId="1" applyNumberFormat="1" applyFont="1" applyFill="1" applyBorder="1" applyAlignment="1" applyProtection="1"/>
    <xf numFmtId="0" fontId="5" fillId="0" borderId="77" xfId="1" applyNumberFormat="1" applyFont="1" applyFill="1" applyBorder="1"/>
    <xf numFmtId="0" fontId="4" fillId="0" borderId="63" xfId="1" applyNumberFormat="1" applyFont="1" applyFill="1" applyBorder="1" applyAlignment="1" applyProtection="1"/>
    <xf numFmtId="0" fontId="5" fillId="0" borderId="105" xfId="1" applyNumberFormat="1" applyFont="1" applyFill="1" applyBorder="1" applyAlignment="1" applyProtection="1"/>
    <xf numFmtId="169" fontId="5" fillId="0" borderId="107" xfId="1" applyNumberFormat="1" applyFont="1" applyFill="1" applyBorder="1" applyAlignment="1" applyProtection="1"/>
    <xf numFmtId="165" fontId="4" fillId="0" borderId="109" xfId="0" applyNumberFormat="1" applyFont="1" applyBorder="1"/>
    <xf numFmtId="169" fontId="4" fillId="0" borderId="46" xfId="1" applyNumberFormat="1" applyFont="1" applyFill="1" applyBorder="1" applyAlignment="1" applyProtection="1"/>
    <xf numFmtId="167" fontId="5" fillId="0" borderId="23" xfId="1" applyFont="1" applyFill="1" applyBorder="1" applyAlignment="1" applyProtection="1"/>
    <xf numFmtId="167" fontId="5" fillId="0" borderId="21" xfId="1" applyFont="1" applyFill="1" applyBorder="1" applyAlignment="1" applyProtection="1"/>
    <xf numFmtId="169" fontId="5" fillId="0" borderId="110" xfId="1" applyNumberFormat="1" applyFont="1" applyFill="1" applyBorder="1" applyAlignment="1" applyProtection="1"/>
    <xf numFmtId="0" fontId="3" fillId="0" borderId="66" xfId="7" applyBorder="1"/>
    <xf numFmtId="0" fontId="8" fillId="0" borderId="66" xfId="7" applyFont="1" applyBorder="1"/>
    <xf numFmtId="4" fontId="9" fillId="0" borderId="66" xfId="7" applyNumberFormat="1" applyFont="1" applyBorder="1" applyAlignment="1">
      <alignment horizontal="right"/>
    </xf>
    <xf numFmtId="0" fontId="3" fillId="0" borderId="0" xfId="7"/>
    <xf numFmtId="0" fontId="11" fillId="0" borderId="48" xfId="7" applyFont="1" applyBorder="1" applyAlignment="1">
      <alignment horizontal="center" vertical="center" wrapText="1"/>
    </xf>
    <xf numFmtId="0" fontId="11" fillId="0" borderId="89" xfId="7" applyFont="1" applyBorder="1" applyAlignment="1">
      <alignment horizontal="center" vertical="center" wrapText="1"/>
    </xf>
    <xf numFmtId="0" fontId="11" fillId="0" borderId="66" xfId="7" applyFont="1" applyBorder="1" applyAlignment="1">
      <alignment horizontal="center" vertical="center" wrapText="1"/>
    </xf>
    <xf numFmtId="0" fontId="11" fillId="0" borderId="91" xfId="7" applyFont="1" applyBorder="1" applyAlignment="1">
      <alignment horizontal="center"/>
    </xf>
    <xf numFmtId="0" fontId="10" fillId="0" borderId="38" xfId="7" applyFont="1" applyBorder="1"/>
    <xf numFmtId="0" fontId="11" fillId="0" borderId="38" xfId="7" applyFont="1" applyBorder="1" applyAlignment="1">
      <alignment horizontal="center"/>
    </xf>
    <xf numFmtId="0" fontId="10" fillId="0" borderId="38" xfId="7" applyFont="1" applyBorder="1" applyAlignment="1">
      <alignment horizontal="center"/>
    </xf>
    <xf numFmtId="0" fontId="12" fillId="0" borderId="38" xfId="7" applyFont="1" applyBorder="1" applyAlignment="1">
      <alignment horizontal="center"/>
    </xf>
    <xf numFmtId="170" fontId="10" fillId="0" borderId="38" xfId="7" applyNumberFormat="1" applyFont="1" applyBorder="1" applyAlignment="1">
      <alignment horizontal="center" wrapText="1"/>
    </xf>
    <xf numFmtId="171" fontId="10" fillId="0" borderId="38" xfId="7" applyNumberFormat="1" applyFont="1" applyBorder="1" applyAlignment="1">
      <alignment horizontal="center" wrapText="1"/>
    </xf>
    <xf numFmtId="171" fontId="10" fillId="0" borderId="92" xfId="7" quotePrefix="1" applyNumberFormat="1" applyFont="1" applyBorder="1" applyAlignment="1">
      <alignment horizontal="right" wrapText="1"/>
    </xf>
    <xf numFmtId="0" fontId="11" fillId="0" borderId="52" xfId="7" applyFont="1" applyBorder="1" applyAlignment="1">
      <alignment horizontal="center"/>
    </xf>
    <xf numFmtId="0" fontId="10" fillId="3" borderId="52" xfId="7" quotePrefix="1" applyFont="1" applyFill="1" applyBorder="1" applyAlignment="1">
      <alignment horizontal="center" wrapText="1"/>
    </xf>
    <xf numFmtId="4" fontId="1" fillId="0" borderId="52" xfId="7" applyNumberFormat="1" applyFont="1" applyBorder="1" applyAlignment="1">
      <alignment horizontal="center" wrapText="1"/>
    </xf>
    <xf numFmtId="4" fontId="11" fillId="0" borderId="52" xfId="7" applyNumberFormat="1" applyFont="1" applyBorder="1" applyAlignment="1">
      <alignment horizontal="center" vertical="center" wrapText="1"/>
    </xf>
    <xf numFmtId="4" fontId="11" fillId="0" borderId="52" xfId="7" applyNumberFormat="1" applyFont="1" applyBorder="1" applyAlignment="1">
      <alignment horizontal="center" wrapText="1"/>
    </xf>
    <xf numFmtId="0" fontId="10" fillId="0" borderId="52" xfId="7" applyFont="1" applyBorder="1"/>
    <xf numFmtId="0" fontId="10" fillId="0" borderId="52" xfId="7" applyFont="1" applyBorder="1" applyAlignment="1">
      <alignment horizontal="center"/>
    </xf>
    <xf numFmtId="4" fontId="10" fillId="0" borderId="52" xfId="7" applyNumberFormat="1" applyFont="1" applyBorder="1"/>
    <xf numFmtId="4" fontId="12" fillId="0" borderId="52" xfId="7" applyNumberFormat="1" applyFont="1" applyBorder="1"/>
    <xf numFmtId="4" fontId="10" fillId="0" borderId="52" xfId="7" applyNumberFormat="1" applyFont="1" applyBorder="1" applyAlignment="1">
      <alignment horizontal="right"/>
    </xf>
    <xf numFmtId="0" fontId="9" fillId="0" borderId="0" xfId="7" applyFont="1"/>
    <xf numFmtId="4" fontId="10" fillId="4" borderId="52" xfId="7" applyNumberFormat="1" applyFont="1" applyFill="1" applyBorder="1"/>
    <xf numFmtId="0" fontId="9" fillId="4" borderId="0" xfId="7" applyFont="1" applyFill="1"/>
    <xf numFmtId="164" fontId="10" fillId="0" borderId="52" xfId="8" applyFont="1" applyFill="1" applyBorder="1" applyAlignment="1"/>
    <xf numFmtId="4" fontId="13" fillId="0" borderId="52" xfId="7" applyNumberFormat="1" applyFont="1" applyBorder="1"/>
    <xf numFmtId="4" fontId="10" fillId="5" borderId="52" xfId="7" applyNumberFormat="1" applyFont="1" applyFill="1" applyBorder="1"/>
    <xf numFmtId="0" fontId="10" fillId="0" borderId="52" xfId="9" applyFont="1" applyBorder="1"/>
    <xf numFmtId="0" fontId="10" fillId="3" borderId="52" xfId="7" applyFont="1" applyFill="1" applyBorder="1" applyAlignment="1">
      <alignment horizontal="center"/>
    </xf>
    <xf numFmtId="4" fontId="11" fillId="0" borderId="52" xfId="7" applyNumberFormat="1" applyFont="1" applyBorder="1"/>
    <xf numFmtId="0" fontId="14" fillId="0" borderId="0" xfId="7" applyFont="1"/>
    <xf numFmtId="4" fontId="15" fillId="0" borderId="0" xfId="7" applyNumberFormat="1" applyFont="1" applyAlignment="1">
      <alignment horizontal="left" wrapText="1"/>
    </xf>
    <xf numFmtId="4" fontId="2" fillId="0" borderId="0" xfId="7" applyNumberFormat="1" applyFont="1" applyAlignment="1">
      <alignment horizontal="left" wrapText="1"/>
    </xf>
    <xf numFmtId="4" fontId="12" fillId="0" borderId="0" xfId="7" applyNumberFormat="1" applyFont="1"/>
    <xf numFmtId="4" fontId="10" fillId="0" borderId="0" xfId="7" applyNumberFormat="1" applyFont="1"/>
    <xf numFmtId="4" fontId="10" fillId="0" borderId="112" xfId="7" applyNumberFormat="1" applyFont="1" applyBorder="1" applyAlignment="1">
      <alignment horizontal="right"/>
    </xf>
    <xf numFmtId="0" fontId="11" fillId="3" borderId="58" xfId="7" applyFont="1" applyFill="1" applyBorder="1" applyAlignment="1">
      <alignment horizontal="left"/>
    </xf>
    <xf numFmtId="0" fontId="11" fillId="3" borderId="0" xfId="7" applyFont="1" applyFill="1" applyAlignment="1">
      <alignment horizontal="left"/>
    </xf>
    <xf numFmtId="0" fontId="10" fillId="3" borderId="0" xfId="7" applyFont="1" applyFill="1" applyAlignment="1">
      <alignment horizontal="center"/>
    </xf>
    <xf numFmtId="0" fontId="10" fillId="0" borderId="58" xfId="7" applyFont="1" applyBorder="1"/>
    <xf numFmtId="0" fontId="10" fillId="0" borderId="0" xfId="7" applyFont="1" applyAlignment="1">
      <alignment vertical="top" wrapText="1"/>
    </xf>
    <xf numFmtId="0" fontId="12" fillId="0" borderId="0" xfId="7" applyFont="1" applyAlignment="1">
      <alignment vertical="top" wrapText="1"/>
    </xf>
    <xf numFmtId="0" fontId="10" fillId="0" borderId="112" xfId="7" applyFont="1" applyBorder="1" applyAlignment="1">
      <alignment horizontal="right" vertical="top" wrapText="1"/>
    </xf>
    <xf numFmtId="0" fontId="2" fillId="0" borderId="113" xfId="7" applyFont="1" applyBorder="1"/>
    <xf numFmtId="0" fontId="2" fillId="0" borderId="75" xfId="7" applyFont="1" applyBorder="1"/>
    <xf numFmtId="0" fontId="2" fillId="0" borderId="114" xfId="7" applyFont="1" applyBorder="1"/>
    <xf numFmtId="4" fontId="16" fillId="0" borderId="75" xfId="7" applyNumberFormat="1" applyFont="1" applyBorder="1" applyAlignment="1">
      <alignment horizontal="left" vertical="justify" wrapText="1"/>
    </xf>
    <xf numFmtId="0" fontId="2" fillId="0" borderId="59" xfId="7" applyFont="1" applyBorder="1"/>
    <xf numFmtId="0" fontId="2" fillId="0" borderId="74" xfId="7" applyFont="1" applyBorder="1"/>
    <xf numFmtId="0" fontId="2" fillId="0" borderId="60" xfId="7" applyFont="1" applyBorder="1"/>
    <xf numFmtId="4" fontId="16" fillId="0" borderId="74" xfId="7" applyNumberFormat="1" applyFont="1" applyBorder="1" applyAlignment="1">
      <alignment horizontal="left" vertical="justify" wrapText="1"/>
    </xf>
    <xf numFmtId="4" fontId="2" fillId="0" borderId="74" xfId="7" applyNumberFormat="1" applyFont="1" applyBorder="1" applyAlignment="1">
      <alignment horizontal="left" vertical="justify"/>
    </xf>
    <xf numFmtId="4" fontId="2" fillId="0" borderId="60" xfId="7" applyNumberFormat="1" applyFont="1" applyBorder="1" applyAlignment="1">
      <alignment horizontal="right" vertical="justify"/>
    </xf>
    <xf numFmtId="4" fontId="16" fillId="0" borderId="0" xfId="7" applyNumberFormat="1" applyFont="1" applyAlignment="1">
      <alignment horizontal="left" wrapText="1"/>
    </xf>
    <xf numFmtId="172" fontId="2" fillId="0" borderId="0" xfId="7" applyNumberFormat="1" applyFont="1" applyAlignment="1">
      <alignment horizontal="left" wrapText="1"/>
    </xf>
    <xf numFmtId="4" fontId="2" fillId="0" borderId="0" xfId="7" applyNumberFormat="1" applyFont="1" applyAlignment="1">
      <alignment horizontal="right" wrapText="1"/>
    </xf>
    <xf numFmtId="0" fontId="8" fillId="0" borderId="0" xfId="7" applyFont="1"/>
    <xf numFmtId="4" fontId="9" fillId="0" borderId="0" xfId="7" applyNumberFormat="1" applyFont="1" applyAlignment="1">
      <alignment horizontal="right"/>
    </xf>
    <xf numFmtId="4" fontId="10" fillId="0" borderId="74" xfId="7" applyNumberFormat="1" applyFont="1" applyBorder="1"/>
    <xf numFmtId="4" fontId="11" fillId="0" borderId="0" xfId="7" applyNumberFormat="1" applyFont="1"/>
    <xf numFmtId="4" fontId="10" fillId="0" borderId="0" xfId="7" applyNumberFormat="1" applyFont="1" applyAlignment="1">
      <alignment horizontal="center"/>
    </xf>
    <xf numFmtId="0" fontId="17" fillId="4" borderId="0" xfId="0" applyFont="1" applyFill="1" applyAlignment="1">
      <alignment horizontal="center"/>
    </xf>
    <xf numFmtId="0" fontId="18" fillId="4" borderId="74" xfId="0" applyFont="1" applyFill="1" applyBorder="1"/>
    <xf numFmtId="9" fontId="18" fillId="4" borderId="74" xfId="0" applyNumberFormat="1" applyFont="1" applyFill="1" applyBorder="1" applyAlignment="1">
      <alignment horizontal="center"/>
    </xf>
    <xf numFmtId="173" fontId="18" fillId="4" borderId="15" xfId="6" applyNumberFormat="1" applyFont="1" applyFill="1" applyBorder="1"/>
    <xf numFmtId="0" fontId="18" fillId="4" borderId="15" xfId="0" applyFont="1" applyFill="1" applyBorder="1" applyAlignment="1">
      <alignment horizontal="center"/>
    </xf>
    <xf numFmtId="174" fontId="18" fillId="4" borderId="15" xfId="0" applyNumberFormat="1" applyFont="1" applyFill="1" applyBorder="1"/>
    <xf numFmtId="175" fontId="18" fillId="4" borderId="15" xfId="5" applyNumberFormat="1" applyFont="1" applyFill="1" applyBorder="1"/>
    <xf numFmtId="44" fontId="18" fillId="6" borderId="15" xfId="6" applyFont="1" applyFill="1" applyBorder="1"/>
    <xf numFmtId="173" fontId="18" fillId="4" borderId="15" xfId="0" applyNumberFormat="1" applyFont="1" applyFill="1" applyBorder="1"/>
    <xf numFmtId="14" fontId="19" fillId="0" borderId="52" xfId="0" applyNumberFormat="1" applyFont="1" applyBorder="1" applyAlignment="1">
      <alignment horizontal="center" vertical="center"/>
    </xf>
    <xf numFmtId="0" fontId="3" fillId="0" borderId="74" xfId="7" applyBorder="1"/>
    <xf numFmtId="0" fontId="3" fillId="4" borderId="0" xfId="7" applyFill="1"/>
    <xf numFmtId="4" fontId="3" fillId="4" borderId="0" xfId="7" applyNumberFormat="1" applyFill="1"/>
    <xf numFmtId="14" fontId="3" fillId="0" borderId="0" xfId="7" applyNumberFormat="1"/>
    <xf numFmtId="4" fontId="3" fillId="0" borderId="0" xfId="7" applyNumberFormat="1"/>
    <xf numFmtId="14" fontId="3" fillId="4" borderId="0" xfId="7" applyNumberFormat="1" applyFill="1"/>
    <xf numFmtId="167" fontId="5" fillId="0" borderId="24" xfId="1" applyFont="1" applyFill="1" applyBorder="1" applyAlignment="1" applyProtection="1"/>
    <xf numFmtId="167" fontId="4" fillId="0" borderId="14" xfId="1" applyFont="1" applyFill="1" applyBorder="1" applyAlignment="1" applyProtection="1"/>
    <xf numFmtId="0" fontId="20" fillId="0" borderId="0" xfId="0" applyFont="1"/>
    <xf numFmtId="0" fontId="21" fillId="0" borderId="0" xfId="0" applyFont="1"/>
    <xf numFmtId="0" fontId="20" fillId="0" borderId="68" xfId="0" applyFont="1" applyBorder="1"/>
    <xf numFmtId="0" fontId="20" fillId="0" borderId="66" xfId="0" applyFont="1" applyBorder="1"/>
    <xf numFmtId="167" fontId="20" fillId="0" borderId="66" xfId="1" applyFont="1" applyFill="1" applyBorder="1" applyAlignment="1" applyProtection="1"/>
    <xf numFmtId="167" fontId="20" fillId="0" borderId="64" xfId="1" applyFont="1" applyFill="1" applyBorder="1" applyAlignment="1" applyProtection="1"/>
    <xf numFmtId="167" fontId="21" fillId="0" borderId="27" xfId="1" applyFont="1" applyFill="1" applyBorder="1" applyAlignment="1" applyProtection="1"/>
    <xf numFmtId="167" fontId="20" fillId="0" borderId="27" xfId="1" applyFont="1" applyFill="1" applyBorder="1" applyAlignment="1" applyProtection="1"/>
    <xf numFmtId="0" fontId="21" fillId="0" borderId="127" xfId="0" applyFont="1" applyBorder="1" applyAlignment="1">
      <alignment horizontal="center" vertical="center" wrapText="1"/>
    </xf>
    <xf numFmtId="0" fontId="21" fillId="0" borderId="128" xfId="0" applyFont="1" applyBorder="1" applyAlignment="1">
      <alignment horizontal="center" vertical="center" wrapText="1"/>
    </xf>
    <xf numFmtId="0" fontId="20" fillId="0" borderId="134" xfId="0" applyFont="1" applyBorder="1"/>
    <xf numFmtId="0" fontId="20" fillId="0" borderId="135" xfId="0" applyFont="1" applyBorder="1"/>
    <xf numFmtId="0" fontId="20" fillId="0" borderId="136" xfId="0" applyFont="1" applyBorder="1"/>
    <xf numFmtId="165" fontId="21" fillId="0" borderId="137" xfId="0" applyNumberFormat="1" applyFont="1" applyBorder="1"/>
    <xf numFmtId="167" fontId="20" fillId="0" borderId="138" xfId="1" applyFont="1" applyFill="1" applyBorder="1" applyAlignment="1" applyProtection="1"/>
    <xf numFmtId="167" fontId="20" fillId="0" borderId="139" xfId="1" applyFont="1" applyFill="1" applyBorder="1" applyAlignment="1" applyProtection="1"/>
    <xf numFmtId="167" fontId="20" fillId="0" borderId="140" xfId="1" applyFont="1" applyFill="1" applyBorder="1" applyAlignment="1" applyProtection="1"/>
    <xf numFmtId="167" fontId="20" fillId="0" borderId="141" xfId="1" applyFont="1" applyFill="1" applyBorder="1" applyAlignment="1" applyProtection="1"/>
    <xf numFmtId="167" fontId="20" fillId="0" borderId="142" xfId="1" applyFont="1" applyFill="1" applyBorder="1" applyAlignment="1" applyProtection="1"/>
    <xf numFmtId="167" fontId="20" fillId="0" borderId="134" xfId="1" applyFont="1" applyFill="1" applyBorder="1" applyAlignment="1" applyProtection="1"/>
    <xf numFmtId="167" fontId="20" fillId="0" borderId="136" xfId="1" applyFont="1" applyFill="1" applyBorder="1" applyAlignment="1" applyProtection="1"/>
    <xf numFmtId="167" fontId="20" fillId="0" borderId="143" xfId="1" applyFont="1" applyFill="1" applyBorder="1" applyAlignment="1" applyProtection="1"/>
    <xf numFmtId="167" fontId="20" fillId="0" borderId="144" xfId="1" applyFont="1" applyFill="1" applyBorder="1" applyAlignment="1" applyProtection="1"/>
    <xf numFmtId="167" fontId="20" fillId="0" borderId="69" xfId="1" applyFont="1" applyFill="1" applyBorder="1" applyAlignment="1" applyProtection="1"/>
    <xf numFmtId="0" fontId="20" fillId="0" borderId="32" xfId="0" applyFont="1" applyBorder="1"/>
    <xf numFmtId="0" fontId="21" fillId="0" borderId="145" xfId="0" applyFont="1" applyBorder="1"/>
    <xf numFmtId="169" fontId="21" fillId="0" borderId="144" xfId="1" applyNumberFormat="1" applyFont="1" applyFill="1" applyBorder="1" applyAlignment="1" applyProtection="1"/>
    <xf numFmtId="168" fontId="21" fillId="0" borderId="146" xfId="0" applyNumberFormat="1" applyFont="1" applyBorder="1"/>
    <xf numFmtId="168" fontId="21" fillId="0" borderId="147" xfId="0" applyNumberFormat="1" applyFont="1" applyBorder="1"/>
    <xf numFmtId="169" fontId="21" fillId="0" borderId="87" xfId="1" applyNumberFormat="1" applyFont="1" applyFill="1" applyBorder="1" applyAlignment="1" applyProtection="1"/>
    <xf numFmtId="167" fontId="21" fillId="0" borderId="148" xfId="1" applyFont="1" applyFill="1" applyBorder="1" applyAlignment="1" applyProtection="1"/>
    <xf numFmtId="167" fontId="21" fillId="0" borderId="149" xfId="1" applyFont="1" applyFill="1" applyBorder="1" applyAlignment="1" applyProtection="1"/>
    <xf numFmtId="167" fontId="21" fillId="0" borderId="141" xfId="1" applyFont="1" applyFill="1" applyBorder="1" applyAlignment="1" applyProtection="1"/>
    <xf numFmtId="167" fontId="23" fillId="0" borderId="141" xfId="1" applyFont="1" applyFill="1" applyBorder="1" applyAlignment="1" applyProtection="1"/>
    <xf numFmtId="167" fontId="21" fillId="0" borderId="142" xfId="1" applyFont="1" applyFill="1" applyBorder="1" applyAlignment="1" applyProtection="1"/>
    <xf numFmtId="167" fontId="21" fillId="0" borderId="150" xfId="1" applyFont="1" applyFill="1" applyBorder="1" applyAlignment="1" applyProtection="1"/>
    <xf numFmtId="167" fontId="21" fillId="0" borderId="151" xfId="1" applyFont="1" applyFill="1" applyBorder="1" applyAlignment="1" applyProtection="1"/>
    <xf numFmtId="167" fontId="21" fillId="0" borderId="145" xfId="1" applyFont="1" applyFill="1" applyBorder="1" applyAlignment="1" applyProtection="1"/>
    <xf numFmtId="10" fontId="20" fillId="0" borderId="144" xfId="5" applyNumberFormat="1" applyFont="1" applyFill="1" applyBorder="1" applyAlignment="1" applyProtection="1">
      <alignment horizontal="center"/>
    </xf>
    <xf numFmtId="167" fontId="20" fillId="0" borderId="73" xfId="1" applyFont="1" applyFill="1" applyBorder="1" applyAlignment="1" applyProtection="1"/>
    <xf numFmtId="169" fontId="20" fillId="0" borderId="46" xfId="0" applyNumberFormat="1" applyFont="1" applyBorder="1"/>
    <xf numFmtId="0" fontId="20" fillId="0" borderId="152" xfId="0" applyFont="1" applyBorder="1"/>
    <xf numFmtId="169" fontId="20" fillId="0" borderId="71" xfId="1" applyNumberFormat="1" applyFont="1" applyFill="1" applyBorder="1" applyAlignment="1" applyProtection="1"/>
    <xf numFmtId="168" fontId="20" fillId="0" borderId="153" xfId="0" applyNumberFormat="1" applyFont="1" applyBorder="1"/>
    <xf numFmtId="168" fontId="20" fillId="0" borderId="154" xfId="0" applyNumberFormat="1" applyFont="1" applyBorder="1"/>
    <xf numFmtId="169" fontId="20" fillId="0" borderId="155" xfId="1" applyNumberFormat="1" applyFont="1" applyFill="1" applyBorder="1" applyAlignment="1" applyProtection="1"/>
    <xf numFmtId="167" fontId="20" fillId="0" borderId="89" xfId="1" applyFont="1" applyFill="1" applyBorder="1" applyAlignment="1" applyProtection="1"/>
    <xf numFmtId="167" fontId="20" fillId="0" borderId="156" xfId="1" applyFont="1" applyFill="1" applyBorder="1" applyAlignment="1" applyProtection="1"/>
    <xf numFmtId="167" fontId="20" fillId="0" borderId="157" xfId="1" applyFont="1" applyFill="1" applyBorder="1" applyAlignment="1" applyProtection="1"/>
    <xf numFmtId="167" fontId="20" fillId="0" borderId="158" xfId="1" applyFont="1" applyFill="1" applyBorder="1" applyAlignment="1" applyProtection="1"/>
    <xf numFmtId="167" fontId="20" fillId="0" borderId="30" xfId="1" applyFont="1" applyFill="1" applyBorder="1" applyAlignment="1" applyProtection="1"/>
    <xf numFmtId="167" fontId="20" fillId="0" borderId="159" xfId="1" applyFont="1" applyFill="1" applyBorder="1" applyAlignment="1" applyProtection="1"/>
    <xf numFmtId="167" fontId="20" fillId="0" borderId="160" xfId="1" applyFont="1" applyFill="1" applyBorder="1" applyAlignment="1" applyProtection="1"/>
    <xf numFmtId="167" fontId="20" fillId="0" borderId="152" xfId="1" applyFont="1" applyFill="1" applyBorder="1" applyAlignment="1" applyProtection="1"/>
    <xf numFmtId="10" fontId="20" fillId="0" borderId="71" xfId="5" applyNumberFormat="1" applyFont="1" applyFill="1" applyBorder="1" applyAlignment="1" applyProtection="1">
      <alignment horizontal="center"/>
    </xf>
    <xf numFmtId="168" fontId="20" fillId="0" borderId="161" xfId="0" applyNumberFormat="1" applyFont="1" applyBorder="1"/>
    <xf numFmtId="167" fontId="20" fillId="0" borderId="81" xfId="1" applyFont="1" applyFill="1" applyBorder="1" applyAlignment="1" applyProtection="1"/>
    <xf numFmtId="167" fontId="20" fillId="0" borderId="162" xfId="1" applyFont="1" applyFill="1" applyBorder="1" applyAlignment="1" applyProtection="1"/>
    <xf numFmtId="167" fontId="20" fillId="0" borderId="163" xfId="1" applyFont="1" applyFill="1" applyBorder="1" applyAlignment="1" applyProtection="1"/>
    <xf numFmtId="167" fontId="20" fillId="0" borderId="164" xfId="1" applyFont="1" applyFill="1" applyBorder="1" applyAlignment="1" applyProtection="1"/>
    <xf numFmtId="167" fontId="20" fillId="0" borderId="25" xfId="1" applyFont="1" applyFill="1" applyBorder="1" applyAlignment="1" applyProtection="1"/>
    <xf numFmtId="167" fontId="20" fillId="0" borderId="153" xfId="1" applyFont="1" applyFill="1" applyBorder="1" applyAlignment="1" applyProtection="1"/>
    <xf numFmtId="167" fontId="20" fillId="0" borderId="68" xfId="1" applyFont="1" applyFill="1" applyBorder="1" applyAlignment="1" applyProtection="1"/>
    <xf numFmtId="0" fontId="20" fillId="0" borderId="57" xfId="0" applyFont="1" applyBorder="1"/>
    <xf numFmtId="0" fontId="21" fillId="0" borderId="125" xfId="0" applyFont="1" applyBorder="1"/>
    <xf numFmtId="169" fontId="21" fillId="0" borderId="28" xfId="1" applyNumberFormat="1" applyFont="1" applyFill="1" applyBorder="1" applyAlignment="1" applyProtection="1"/>
    <xf numFmtId="169" fontId="21" fillId="0" borderId="27" xfId="1" applyNumberFormat="1" applyFont="1" applyFill="1" applyBorder="1" applyAlignment="1" applyProtection="1"/>
    <xf numFmtId="169" fontId="21" fillId="0" borderId="63" xfId="1" applyNumberFormat="1" applyFont="1" applyFill="1" applyBorder="1" applyAlignment="1" applyProtection="1"/>
    <xf numFmtId="10" fontId="21" fillId="0" borderId="27" xfId="5" applyNumberFormat="1" applyFont="1" applyFill="1" applyBorder="1" applyAlignment="1" applyProtection="1">
      <alignment horizontal="center"/>
    </xf>
    <xf numFmtId="168" fontId="20" fillId="0" borderId="71" xfId="0" applyNumberFormat="1" applyFont="1" applyBorder="1"/>
    <xf numFmtId="168" fontId="20" fillId="0" borderId="165" xfId="0" applyNumberFormat="1" applyFont="1" applyBorder="1"/>
    <xf numFmtId="168" fontId="20" fillId="0" borderId="166" xfId="0" applyNumberFormat="1" applyFont="1" applyBorder="1"/>
    <xf numFmtId="167" fontId="20" fillId="0" borderId="167" xfId="1" applyFont="1" applyFill="1" applyBorder="1" applyAlignment="1" applyProtection="1"/>
    <xf numFmtId="167" fontId="21" fillId="0" borderId="163" xfId="1" applyFont="1" applyFill="1" applyBorder="1" applyAlignment="1" applyProtection="1"/>
    <xf numFmtId="167" fontId="21" fillId="0" borderId="164" xfId="1" applyFont="1" applyFill="1" applyBorder="1" applyAlignment="1" applyProtection="1"/>
    <xf numFmtId="167" fontId="21" fillId="0" borderId="160" xfId="1" applyFont="1" applyFill="1" applyBorder="1" applyAlignment="1" applyProtection="1"/>
    <xf numFmtId="167" fontId="21" fillId="0" borderId="152" xfId="1" applyFont="1" applyFill="1" applyBorder="1" applyAlignment="1" applyProtection="1"/>
    <xf numFmtId="9" fontId="21" fillId="0" borderId="27" xfId="5" applyFont="1" applyFill="1" applyBorder="1" applyAlignment="1" applyProtection="1">
      <alignment horizontal="center"/>
    </xf>
    <xf numFmtId="169" fontId="20" fillId="0" borderId="0" xfId="1" applyNumberFormat="1" applyFont="1" applyFill="1" applyBorder="1" applyAlignment="1" applyProtection="1"/>
    <xf numFmtId="10" fontId="20" fillId="0" borderId="23" xfId="5" applyNumberFormat="1" applyFont="1" applyFill="1" applyBorder="1" applyAlignment="1" applyProtection="1">
      <alignment horizontal="center"/>
    </xf>
    <xf numFmtId="0" fontId="21" fillId="0" borderId="28" xfId="0" applyFont="1" applyBorder="1"/>
    <xf numFmtId="0" fontId="20" fillId="0" borderId="142" xfId="0" applyFont="1" applyBorder="1"/>
    <xf numFmtId="169" fontId="20" fillId="0" borderId="144" xfId="1" applyNumberFormat="1" applyFont="1" applyFill="1" applyBorder="1" applyAlignment="1" applyProtection="1"/>
    <xf numFmtId="168" fontId="20" fillId="0" borderId="144" xfId="0" applyNumberFormat="1" applyFont="1" applyBorder="1"/>
    <xf numFmtId="168" fontId="20" fillId="0" borderId="136" xfId="0" applyNumberFormat="1" applyFont="1" applyBorder="1"/>
    <xf numFmtId="169" fontId="20" fillId="0" borderId="136" xfId="1" applyNumberFormat="1" applyFont="1" applyFill="1" applyBorder="1" applyAlignment="1" applyProtection="1"/>
    <xf numFmtId="169" fontId="20" fillId="0" borderId="138" xfId="1" applyNumberFormat="1" applyFont="1" applyFill="1" applyBorder="1" applyAlignment="1" applyProtection="1"/>
    <xf numFmtId="169" fontId="20" fillId="0" borderId="168" xfId="1" applyNumberFormat="1" applyFont="1" applyFill="1" applyBorder="1" applyAlignment="1" applyProtection="1"/>
    <xf numFmtId="169" fontId="20" fillId="0" borderId="143" xfId="1" applyNumberFormat="1" applyFont="1" applyFill="1" applyBorder="1" applyAlignment="1" applyProtection="1"/>
    <xf numFmtId="169" fontId="20" fillId="0" borderId="141" xfId="1" applyNumberFormat="1" applyFont="1" applyFill="1" applyBorder="1" applyAlignment="1" applyProtection="1"/>
    <xf numFmtId="169" fontId="20" fillId="0" borderId="142" xfId="1" applyNumberFormat="1" applyFont="1" applyFill="1" applyBorder="1" applyAlignment="1" applyProtection="1"/>
    <xf numFmtId="10" fontId="20" fillId="0" borderId="30" xfId="5" applyNumberFormat="1" applyFont="1" applyFill="1" applyBorder="1" applyAlignment="1" applyProtection="1">
      <alignment horizontal="center"/>
    </xf>
    <xf numFmtId="169" fontId="20" fillId="0" borderId="74" xfId="1" applyNumberFormat="1" applyFont="1" applyFill="1" applyBorder="1" applyAlignment="1" applyProtection="1"/>
    <xf numFmtId="0" fontId="20" fillId="0" borderId="145" xfId="0" applyFont="1" applyBorder="1"/>
    <xf numFmtId="168" fontId="20" fillId="0" borderId="146" xfId="0" applyNumberFormat="1" applyFont="1" applyBorder="1"/>
    <xf numFmtId="168" fontId="20" fillId="0" borderId="169" xfId="0" applyNumberFormat="1" applyFont="1" applyBorder="1"/>
    <xf numFmtId="169" fontId="20" fillId="0" borderId="150" xfId="1" applyNumberFormat="1" applyFont="1" applyFill="1" applyBorder="1" applyAlignment="1" applyProtection="1"/>
    <xf numFmtId="169" fontId="20" fillId="0" borderId="170" xfId="1" applyNumberFormat="1" applyFont="1" applyFill="1" applyBorder="1" applyAlignment="1" applyProtection="1"/>
    <xf numFmtId="169" fontId="20" fillId="0" borderId="171" xfId="1" applyNumberFormat="1" applyFont="1" applyFill="1" applyBorder="1" applyAlignment="1" applyProtection="1"/>
    <xf numFmtId="169" fontId="20" fillId="0" borderId="169" xfId="1" applyNumberFormat="1" applyFont="1" applyFill="1" applyBorder="1" applyAlignment="1" applyProtection="1"/>
    <xf numFmtId="169" fontId="20" fillId="0" borderId="172" xfId="1" applyNumberFormat="1" applyFont="1" applyFill="1" applyBorder="1" applyAlignment="1" applyProtection="1"/>
    <xf numFmtId="169" fontId="20" fillId="0" borderId="173" xfId="1" applyNumberFormat="1" applyFont="1" applyFill="1" applyBorder="1" applyAlignment="1" applyProtection="1"/>
    <xf numFmtId="169" fontId="20" fillId="0" borderId="174" xfId="1" applyNumberFormat="1" applyFont="1" applyFill="1" applyBorder="1" applyAlignment="1" applyProtection="1"/>
    <xf numFmtId="169" fontId="20" fillId="7" borderId="172" xfId="1" applyNumberFormat="1" applyFont="1" applyFill="1" applyBorder="1" applyAlignment="1" applyProtection="1"/>
    <xf numFmtId="169" fontId="20" fillId="0" borderId="145" xfId="1" applyNumberFormat="1" applyFont="1" applyFill="1" applyBorder="1" applyAlignment="1" applyProtection="1"/>
    <xf numFmtId="169" fontId="20" fillId="0" borderId="15" xfId="1" applyNumberFormat="1" applyFont="1" applyFill="1" applyBorder="1" applyAlignment="1" applyProtection="1"/>
    <xf numFmtId="10" fontId="20" fillId="0" borderId="46" xfId="5" applyNumberFormat="1" applyFont="1" applyFill="1" applyBorder="1" applyAlignment="1" applyProtection="1">
      <alignment horizontal="center"/>
    </xf>
    <xf numFmtId="0" fontId="20" fillId="0" borderId="158" xfId="0" applyFont="1" applyBorder="1"/>
    <xf numFmtId="169" fontId="20" fillId="0" borderId="90" xfId="1" applyNumberFormat="1" applyFont="1" applyFill="1" applyBorder="1" applyAlignment="1" applyProtection="1"/>
    <xf numFmtId="168" fontId="20" fillId="0" borderId="90" xfId="0" applyNumberFormat="1" applyFont="1" applyBorder="1"/>
    <xf numFmtId="168" fontId="20" fillId="0" borderId="30" xfId="0" applyNumberFormat="1" applyFont="1" applyBorder="1"/>
    <xf numFmtId="169" fontId="20" fillId="0" borderId="89" xfId="1" applyNumberFormat="1" applyFont="1" applyFill="1" applyBorder="1" applyAlignment="1" applyProtection="1"/>
    <xf numFmtId="169" fontId="20" fillId="0" borderId="30" xfId="1" applyNumberFormat="1" applyFont="1" applyFill="1" applyBorder="1" applyAlignment="1" applyProtection="1"/>
    <xf numFmtId="0" fontId="20" fillId="0" borderId="164" xfId="0" applyFont="1" applyBorder="1"/>
    <xf numFmtId="168" fontId="20" fillId="0" borderId="25" xfId="0" applyNumberFormat="1" applyFont="1" applyBorder="1"/>
    <xf numFmtId="169" fontId="20" fillId="0" borderId="25" xfId="1" applyNumberFormat="1" applyFont="1" applyFill="1" applyBorder="1" applyAlignment="1" applyProtection="1"/>
    <xf numFmtId="169" fontId="20" fillId="0" borderId="68" xfId="1" applyNumberFormat="1" applyFont="1" applyFill="1" applyBorder="1" applyAlignment="1" applyProtection="1"/>
    <xf numFmtId="169" fontId="20" fillId="0" borderId="64" xfId="1" applyNumberFormat="1" applyFont="1" applyFill="1" applyBorder="1" applyAlignment="1" applyProtection="1"/>
    <xf numFmtId="10" fontId="21" fillId="0" borderId="25" xfId="5" applyNumberFormat="1" applyFont="1" applyFill="1" applyBorder="1" applyAlignment="1" applyProtection="1">
      <alignment horizontal="center"/>
    </xf>
    <xf numFmtId="0" fontId="21" fillId="0" borderId="132" xfId="0" applyFont="1" applyBorder="1"/>
    <xf numFmtId="169" fontId="21" fillId="0" borderId="62" xfId="1" applyNumberFormat="1" applyFont="1" applyFill="1" applyBorder="1" applyAlignment="1" applyProtection="1"/>
    <xf numFmtId="168" fontId="21" fillId="0" borderId="62" xfId="0" applyNumberFormat="1" applyFont="1" applyBorder="1"/>
    <xf numFmtId="168" fontId="21" fillId="0" borderId="49" xfId="0" applyNumberFormat="1" applyFont="1" applyBorder="1"/>
    <xf numFmtId="169" fontId="21" fillId="0" borderId="49" xfId="1" applyNumberFormat="1" applyFont="1" applyFill="1" applyBorder="1" applyAlignment="1" applyProtection="1"/>
    <xf numFmtId="169" fontId="21" fillId="0" borderId="77" xfId="1" applyNumberFormat="1" applyFont="1" applyFill="1" applyBorder="1" applyAlignment="1" applyProtection="1"/>
    <xf numFmtId="169" fontId="21" fillId="0" borderId="48" xfId="1" applyNumberFormat="1" applyFont="1" applyFill="1" applyBorder="1" applyAlignment="1" applyProtection="1"/>
    <xf numFmtId="169" fontId="21" fillId="0" borderId="48" xfId="0" applyNumberFormat="1" applyFont="1" applyBorder="1"/>
    <xf numFmtId="169" fontId="21" fillId="0" borderId="49" xfId="0" applyNumberFormat="1" applyFont="1" applyBorder="1"/>
    <xf numFmtId="10" fontId="21" fillId="0" borderId="49" xfId="5" applyNumberFormat="1" applyFont="1" applyFill="1" applyBorder="1" applyAlignment="1" applyProtection="1">
      <alignment horizontal="center"/>
    </xf>
    <xf numFmtId="0" fontId="20" fillId="0" borderId="54" xfId="0" applyFont="1" applyBorder="1"/>
    <xf numFmtId="169" fontId="20" fillId="0" borderId="73" xfId="1" applyNumberFormat="1" applyFont="1" applyFill="1" applyBorder="1" applyAlignment="1" applyProtection="1"/>
    <xf numFmtId="168" fontId="20" fillId="0" borderId="73" xfId="0" applyNumberFormat="1" applyFont="1" applyBorder="1"/>
    <xf numFmtId="168" fontId="20" fillId="0" borderId="46" xfId="0" applyNumberFormat="1" applyFont="1" applyBorder="1"/>
    <xf numFmtId="169" fontId="20" fillId="0" borderId="46" xfId="1" applyNumberFormat="1" applyFont="1" applyFill="1" applyBorder="1" applyAlignment="1" applyProtection="1"/>
    <xf numFmtId="169" fontId="20" fillId="0" borderId="56" xfId="1" applyNumberFormat="1" applyFont="1" applyFill="1" applyBorder="1" applyAlignment="1" applyProtection="1"/>
    <xf numFmtId="169" fontId="20" fillId="0" borderId="52" xfId="1" applyNumberFormat="1" applyFont="1" applyFill="1" applyBorder="1" applyAlignment="1" applyProtection="1"/>
    <xf numFmtId="169" fontId="20" fillId="0" borderId="52" xfId="0" applyNumberFormat="1" applyFont="1" applyBorder="1"/>
    <xf numFmtId="169" fontId="20" fillId="0" borderId="54" xfId="1" applyNumberFormat="1" applyFont="1" applyFill="1" applyBorder="1" applyAlignment="1" applyProtection="1"/>
    <xf numFmtId="169" fontId="20" fillId="7" borderId="46" xfId="1" applyNumberFormat="1" applyFont="1" applyFill="1" applyBorder="1" applyAlignment="1" applyProtection="1"/>
    <xf numFmtId="168" fontId="20" fillId="0" borderId="150" xfId="0" applyNumberFormat="1" applyFont="1" applyBorder="1"/>
    <xf numFmtId="0" fontId="20" fillId="0" borderId="173" xfId="0" applyFont="1" applyBorder="1"/>
    <xf numFmtId="168" fontId="20" fillId="0" borderId="175" xfId="0" applyNumberFormat="1" applyFont="1" applyBorder="1"/>
    <xf numFmtId="169" fontId="20" fillId="0" borderId="176" xfId="1" applyNumberFormat="1" applyFont="1" applyFill="1" applyBorder="1" applyAlignment="1" applyProtection="1"/>
    <xf numFmtId="0" fontId="20" fillId="0" borderId="177" xfId="0" applyFont="1" applyBorder="1"/>
    <xf numFmtId="168" fontId="20" fillId="0" borderId="68" xfId="0" applyNumberFormat="1" applyFont="1" applyBorder="1"/>
    <xf numFmtId="169" fontId="20" fillId="0" borderId="66" xfId="1" applyNumberFormat="1" applyFont="1" applyFill="1" applyBorder="1" applyAlignment="1" applyProtection="1"/>
    <xf numFmtId="169" fontId="20" fillId="0" borderId="130" xfId="1" applyNumberFormat="1" applyFont="1" applyFill="1" applyBorder="1" applyAlignment="1" applyProtection="1"/>
    <xf numFmtId="169" fontId="20" fillId="0" borderId="178" xfId="1" applyNumberFormat="1" applyFont="1" applyFill="1" applyBorder="1" applyAlignment="1" applyProtection="1"/>
    <xf numFmtId="169" fontId="20" fillId="0" borderId="177" xfId="1" applyNumberFormat="1" applyFont="1" applyFill="1" applyBorder="1" applyAlignment="1" applyProtection="1"/>
    <xf numFmtId="10" fontId="20" fillId="0" borderId="25" xfId="5" applyNumberFormat="1" applyFont="1" applyFill="1" applyBorder="1" applyAlignment="1" applyProtection="1">
      <alignment horizontal="center"/>
    </xf>
    <xf numFmtId="169" fontId="20" fillId="0" borderId="57" xfId="1" applyNumberFormat="1" applyFont="1" applyFill="1" applyBorder="1" applyAlignment="1" applyProtection="1"/>
    <xf numFmtId="10" fontId="20" fillId="0" borderId="57" xfId="5" applyNumberFormat="1" applyFont="1" applyFill="1" applyBorder="1" applyAlignment="1" applyProtection="1">
      <alignment horizontal="center"/>
    </xf>
    <xf numFmtId="0" fontId="21" fillId="0" borderId="28" xfId="1" applyNumberFormat="1" applyFont="1" applyFill="1" applyBorder="1" applyAlignment="1" applyProtection="1"/>
    <xf numFmtId="0" fontId="21" fillId="0" borderId="27" xfId="1" applyNumberFormat="1" applyFont="1" applyFill="1" applyBorder="1" applyAlignment="1" applyProtection="1"/>
    <xf numFmtId="169" fontId="21" fillId="0" borderId="29" xfId="1" applyNumberFormat="1" applyFont="1" applyFill="1" applyBorder="1" applyAlignment="1" applyProtection="1"/>
    <xf numFmtId="169" fontId="21" fillId="0" borderId="179" xfId="1" applyNumberFormat="1" applyFont="1" applyFill="1" applyBorder="1" applyAlignment="1" applyProtection="1"/>
    <xf numFmtId="169" fontId="21" fillId="0" borderId="180" xfId="1" applyNumberFormat="1" applyFont="1" applyFill="1" applyBorder="1" applyAlignment="1" applyProtection="1"/>
    <xf numFmtId="0" fontId="20" fillId="0" borderId="69" xfId="0" applyFont="1" applyBorder="1"/>
    <xf numFmtId="169" fontId="20" fillId="0" borderId="69" xfId="1" applyNumberFormat="1" applyFont="1" applyFill="1" applyBorder="1" applyAlignment="1" applyProtection="1"/>
    <xf numFmtId="168" fontId="20" fillId="0" borderId="69" xfId="0" applyNumberFormat="1" applyFont="1" applyBorder="1"/>
    <xf numFmtId="168" fontId="20" fillId="0" borderId="32" xfId="0" applyNumberFormat="1" applyFont="1" applyBorder="1"/>
    <xf numFmtId="168" fontId="20" fillId="0" borderId="86" xfId="0" applyNumberFormat="1" applyFont="1" applyBorder="1"/>
    <xf numFmtId="167" fontId="20" fillId="0" borderId="38" xfId="1" applyFont="1" applyFill="1" applyBorder="1" applyAlignment="1" applyProtection="1"/>
    <xf numFmtId="169" fontId="20" fillId="0" borderId="32" xfId="1" applyNumberFormat="1" applyFont="1" applyFill="1" applyBorder="1" applyAlignment="1" applyProtection="1"/>
    <xf numFmtId="169" fontId="20" fillId="0" borderId="38" xfId="1" applyNumberFormat="1" applyFont="1" applyFill="1" applyBorder="1" applyAlignment="1" applyProtection="1"/>
    <xf numFmtId="10" fontId="20" fillId="0" borderId="32" xfId="5" applyNumberFormat="1" applyFont="1" applyFill="1" applyBorder="1" applyAlignment="1" applyProtection="1">
      <alignment horizontal="center"/>
    </xf>
    <xf numFmtId="167" fontId="20" fillId="0" borderId="74" xfId="1" applyFont="1" applyFill="1" applyBorder="1" applyAlignment="1" applyProtection="1"/>
    <xf numFmtId="169" fontId="20" fillId="0" borderId="75" xfId="1" applyNumberFormat="1" applyFont="1" applyFill="1" applyBorder="1" applyAlignment="1" applyProtection="1"/>
    <xf numFmtId="10" fontId="20" fillId="0" borderId="76" xfId="5" applyNumberFormat="1" applyFont="1" applyFill="1" applyBorder="1" applyAlignment="1" applyProtection="1">
      <alignment horizontal="center"/>
    </xf>
    <xf numFmtId="167" fontId="20" fillId="0" borderId="0" xfId="1" applyFont="1" applyFill="1" applyBorder="1" applyAlignment="1" applyProtection="1"/>
    <xf numFmtId="169" fontId="20" fillId="0" borderId="162" xfId="1" applyNumberFormat="1" applyFont="1" applyFill="1" applyBorder="1" applyAlignment="1" applyProtection="1"/>
    <xf numFmtId="169" fontId="21" fillId="0" borderId="163" xfId="1" applyNumberFormat="1" applyFont="1" applyFill="1" applyBorder="1" applyAlignment="1" applyProtection="1"/>
    <xf numFmtId="169" fontId="20" fillId="0" borderId="163" xfId="1" applyNumberFormat="1" applyFont="1" applyFill="1" applyBorder="1" applyAlignment="1" applyProtection="1"/>
    <xf numFmtId="169" fontId="21" fillId="0" borderId="164" xfId="1" applyNumberFormat="1" applyFont="1" applyFill="1" applyBorder="1" applyAlignment="1" applyProtection="1"/>
    <xf numFmtId="169" fontId="20" fillId="0" borderId="164" xfId="1" applyNumberFormat="1" applyFont="1" applyFill="1" applyBorder="1" applyAlignment="1" applyProtection="1"/>
    <xf numFmtId="0" fontId="21" fillId="0" borderId="180" xfId="1" applyNumberFormat="1" applyFont="1" applyFill="1" applyBorder="1" applyAlignment="1" applyProtection="1"/>
    <xf numFmtId="0" fontId="20" fillId="0" borderId="181" xfId="0" applyFont="1" applyBorder="1"/>
    <xf numFmtId="168" fontId="20" fillId="0" borderId="182" xfId="0" applyNumberFormat="1" applyFont="1" applyBorder="1"/>
    <xf numFmtId="168" fontId="20" fillId="0" borderId="183" xfId="0" applyNumberFormat="1" applyFont="1" applyBorder="1"/>
    <xf numFmtId="168" fontId="20" fillId="0" borderId="184" xfId="0" applyNumberFormat="1" applyFont="1" applyBorder="1"/>
    <xf numFmtId="169" fontId="20" fillId="0" borderId="185" xfId="1" applyNumberFormat="1" applyFont="1" applyFill="1" applyBorder="1" applyAlignment="1" applyProtection="1"/>
    <xf numFmtId="167" fontId="20" fillId="0" borderId="186" xfId="1" applyFont="1" applyFill="1" applyBorder="1" applyAlignment="1" applyProtection="1"/>
    <xf numFmtId="167" fontId="20" fillId="0" borderId="123" xfId="1" applyFont="1" applyFill="1" applyBorder="1" applyAlignment="1" applyProtection="1"/>
    <xf numFmtId="169" fontId="20" fillId="0" borderId="123" xfId="1" applyNumberFormat="1" applyFont="1" applyFill="1" applyBorder="1" applyAlignment="1" applyProtection="1"/>
    <xf numFmtId="169" fontId="20" fillId="0" borderId="118" xfId="1" applyNumberFormat="1" applyFont="1" applyFill="1" applyBorder="1" applyAlignment="1" applyProtection="1"/>
    <xf numFmtId="169" fontId="20" fillId="0" borderId="160" xfId="1" applyNumberFormat="1" applyFont="1" applyFill="1" applyBorder="1" applyAlignment="1" applyProtection="1"/>
    <xf numFmtId="169" fontId="20" fillId="0" borderId="152" xfId="1" applyNumberFormat="1" applyFont="1" applyFill="1" applyBorder="1" applyAlignment="1" applyProtection="1"/>
    <xf numFmtId="169" fontId="20" fillId="0" borderId="0" xfId="0" applyNumberFormat="1" applyFont="1"/>
    <xf numFmtId="0" fontId="20" fillId="0" borderId="187" xfId="0" applyFont="1" applyBorder="1"/>
    <xf numFmtId="0" fontId="20" fillId="0" borderId="81" xfId="0" applyFont="1" applyBorder="1"/>
    <xf numFmtId="167" fontId="20" fillId="0" borderId="23" xfId="1" applyFont="1" applyFill="1" applyBorder="1" applyAlignment="1" applyProtection="1"/>
    <xf numFmtId="169" fontId="21" fillId="0" borderId="0" xfId="1" applyNumberFormat="1" applyFont="1" applyFill="1" applyBorder="1" applyAlignment="1" applyProtection="1"/>
    <xf numFmtId="169" fontId="21" fillId="0" borderId="188" xfId="1" applyNumberFormat="1" applyFont="1" applyFill="1" applyBorder="1" applyAlignment="1" applyProtection="1"/>
    <xf numFmtId="164" fontId="20" fillId="0" borderId="0" xfId="0" applyNumberFormat="1" applyFont="1"/>
    <xf numFmtId="168" fontId="20" fillId="0" borderId="167" xfId="0" applyNumberFormat="1" applyFont="1" applyBorder="1"/>
    <xf numFmtId="167" fontId="20" fillId="0" borderId="161" xfId="1" applyFont="1" applyFill="1" applyBorder="1" applyAlignment="1" applyProtection="1"/>
    <xf numFmtId="169" fontId="21" fillId="0" borderId="160" xfId="1" applyNumberFormat="1" applyFont="1" applyFill="1" applyBorder="1" applyAlignment="1" applyProtection="1"/>
    <xf numFmtId="169" fontId="21" fillId="0" borderId="152" xfId="1" applyNumberFormat="1" applyFont="1" applyFill="1" applyBorder="1" applyAlignment="1" applyProtection="1"/>
    <xf numFmtId="169" fontId="21" fillId="8" borderId="180" xfId="1" applyNumberFormat="1" applyFont="1" applyFill="1" applyBorder="1" applyAlignment="1" applyProtection="1"/>
    <xf numFmtId="168" fontId="20" fillId="0" borderId="189" xfId="0" applyNumberFormat="1" applyFont="1" applyBorder="1"/>
    <xf numFmtId="169" fontId="20" fillId="0" borderId="190" xfId="1" applyNumberFormat="1" applyFont="1" applyFill="1" applyBorder="1" applyAlignment="1" applyProtection="1"/>
    <xf numFmtId="10" fontId="20" fillId="0" borderId="86" xfId="5" applyNumberFormat="1" applyFont="1" applyFill="1" applyBorder="1" applyAlignment="1" applyProtection="1">
      <alignment horizontal="center"/>
    </xf>
    <xf numFmtId="0" fontId="20" fillId="0" borderId="171" xfId="1" applyNumberFormat="1" applyFont="1" applyFill="1" applyBorder="1" applyAlignment="1" applyProtection="1"/>
    <xf numFmtId="0" fontId="20" fillId="0" borderId="150" xfId="1" applyNumberFormat="1" applyFont="1" applyFill="1" applyBorder="1" applyAlignment="1" applyProtection="1"/>
    <xf numFmtId="0" fontId="20" fillId="0" borderId="141" xfId="1" applyNumberFormat="1" applyFont="1" applyFill="1" applyBorder="1" applyAlignment="1" applyProtection="1"/>
    <xf numFmtId="169" fontId="20" fillId="0" borderId="147" xfId="1" applyNumberFormat="1" applyFont="1" applyFill="1" applyBorder="1" applyAlignment="1" applyProtection="1"/>
    <xf numFmtId="10" fontId="20" fillId="0" borderId="87" xfId="5" applyNumberFormat="1" applyFont="1" applyFill="1" applyBorder="1" applyAlignment="1" applyProtection="1">
      <alignment horizontal="center"/>
    </xf>
    <xf numFmtId="3" fontId="20" fillId="0" borderId="171" xfId="1" applyNumberFormat="1" applyFont="1" applyFill="1" applyBorder="1" applyAlignment="1" applyProtection="1"/>
    <xf numFmtId="0" fontId="20" fillId="0" borderId="169" xfId="1" applyNumberFormat="1" applyFont="1" applyFill="1" applyBorder="1" applyAlignment="1" applyProtection="1"/>
    <xf numFmtId="3" fontId="20" fillId="0" borderId="150" xfId="1" applyNumberFormat="1" applyFont="1" applyFill="1" applyBorder="1" applyAlignment="1" applyProtection="1"/>
    <xf numFmtId="169" fontId="20" fillId="0" borderId="23" xfId="1" applyNumberFormat="1" applyFont="1" applyFill="1" applyBorder="1" applyAlignment="1" applyProtection="1"/>
    <xf numFmtId="169" fontId="20" fillId="0" borderId="191" xfId="1" applyNumberFormat="1" applyFont="1" applyFill="1" applyBorder="1" applyAlignment="1" applyProtection="1"/>
    <xf numFmtId="0" fontId="20" fillId="0" borderId="144" xfId="1" applyNumberFormat="1" applyFont="1" applyFill="1" applyBorder="1" applyAlignment="1" applyProtection="1"/>
    <xf numFmtId="169" fontId="21" fillId="0" borderId="73" xfId="1" applyNumberFormat="1" applyFont="1" applyFill="1" applyBorder="1" applyAlignment="1" applyProtection="1"/>
    <xf numFmtId="169" fontId="20" fillId="0" borderId="161" xfId="1" applyNumberFormat="1" applyFont="1" applyFill="1" applyBorder="1" applyAlignment="1" applyProtection="1"/>
    <xf numFmtId="169" fontId="20" fillId="0" borderId="65" xfId="1" applyNumberFormat="1" applyFont="1" applyFill="1" applyBorder="1" applyAlignment="1" applyProtection="1"/>
    <xf numFmtId="10" fontId="20" fillId="0" borderId="88" xfId="5" applyNumberFormat="1" applyFont="1" applyFill="1" applyBorder="1" applyAlignment="1" applyProtection="1">
      <alignment horizontal="center"/>
    </xf>
    <xf numFmtId="0" fontId="21" fillId="0" borderId="27" xfId="0" applyFont="1" applyBorder="1"/>
    <xf numFmtId="0" fontId="21" fillId="0" borderId="179" xfId="1" applyNumberFormat="1" applyFont="1" applyFill="1" applyBorder="1" applyAlignment="1" applyProtection="1"/>
    <xf numFmtId="0" fontId="21" fillId="0" borderId="192" xfId="1" applyNumberFormat="1" applyFont="1" applyFill="1" applyBorder="1" applyAlignment="1" applyProtection="1"/>
    <xf numFmtId="0" fontId="21" fillId="0" borderId="25" xfId="1" applyNumberFormat="1" applyFont="1" applyFill="1" applyBorder="1" applyAlignment="1" applyProtection="1"/>
    <xf numFmtId="0" fontId="21" fillId="0" borderId="66" xfId="1" applyNumberFormat="1" applyFont="1" applyFill="1" applyBorder="1" applyAlignment="1" applyProtection="1"/>
    <xf numFmtId="10" fontId="21" fillId="0" borderId="64" xfId="5" applyNumberFormat="1" applyFont="1" applyFill="1" applyBorder="1" applyAlignment="1" applyProtection="1">
      <alignment horizontal="center"/>
    </xf>
    <xf numFmtId="169" fontId="21" fillId="0" borderId="68" xfId="1" applyNumberFormat="1" applyFont="1" applyFill="1" applyBorder="1" applyAlignment="1" applyProtection="1"/>
    <xf numFmtId="0" fontId="20" fillId="0" borderId="187" xfId="1" applyNumberFormat="1" applyFont="1" applyFill="1" applyBorder="1"/>
    <xf numFmtId="0" fontId="20" fillId="0" borderId="77" xfId="1" applyNumberFormat="1" applyFont="1" applyFill="1" applyBorder="1"/>
    <xf numFmtId="0" fontId="20" fillId="0" borderId="0" xfId="1" applyNumberFormat="1" applyFont="1" applyFill="1" applyBorder="1" applyAlignment="1" applyProtection="1"/>
    <xf numFmtId="0" fontId="20" fillId="0" borderId="27" xfId="1" applyNumberFormat="1" applyFont="1" applyFill="1" applyBorder="1" applyAlignment="1" applyProtection="1"/>
    <xf numFmtId="0" fontId="20" fillId="0" borderId="66" xfId="1" applyNumberFormat="1" applyFont="1" applyFill="1" applyBorder="1" applyAlignment="1" applyProtection="1"/>
    <xf numFmtId="0" fontId="20" fillId="0" borderId="25" xfId="1" applyNumberFormat="1" applyFont="1" applyFill="1" applyBorder="1" applyAlignment="1" applyProtection="1"/>
    <xf numFmtId="0" fontId="20" fillId="0" borderId="23" xfId="1" applyNumberFormat="1" applyFont="1" applyFill="1" applyBorder="1" applyAlignment="1" applyProtection="1"/>
    <xf numFmtId="0" fontId="20" fillId="0" borderId="63" xfId="1" applyNumberFormat="1" applyFont="1" applyFill="1" applyBorder="1" applyAlignment="1" applyProtection="1"/>
    <xf numFmtId="169" fontId="20" fillId="0" borderId="27" xfId="1" applyNumberFormat="1" applyFont="1" applyFill="1" applyBorder="1" applyAlignment="1" applyProtection="1"/>
    <xf numFmtId="169" fontId="20" fillId="0" borderId="29" xfId="1" applyNumberFormat="1" applyFont="1" applyFill="1" applyBorder="1" applyAlignment="1" applyProtection="1"/>
    <xf numFmtId="169" fontId="20" fillId="0" borderId="63" xfId="1" applyNumberFormat="1" applyFont="1" applyFill="1" applyBorder="1" applyAlignment="1" applyProtection="1"/>
    <xf numFmtId="0" fontId="21" fillId="0" borderId="63" xfId="1" applyNumberFormat="1" applyFont="1" applyFill="1" applyBorder="1" applyAlignment="1" applyProtection="1"/>
    <xf numFmtId="0" fontId="21" fillId="0" borderId="29" xfId="1" applyNumberFormat="1" applyFont="1" applyFill="1" applyBorder="1" applyAlignment="1" applyProtection="1"/>
    <xf numFmtId="0" fontId="20" fillId="0" borderId="193" xfId="0" applyFont="1" applyBorder="1"/>
    <xf numFmtId="169" fontId="20" fillId="0" borderId="194" xfId="1" applyNumberFormat="1" applyFont="1" applyFill="1" applyBorder="1" applyAlignment="1" applyProtection="1"/>
    <xf numFmtId="0" fontId="20" fillId="0" borderId="195" xfId="0" applyFont="1" applyBorder="1"/>
    <xf numFmtId="0" fontId="20" fillId="0" borderId="138" xfId="0" applyFont="1" applyBorder="1"/>
    <xf numFmtId="0" fontId="20" fillId="0" borderId="138" xfId="1" applyNumberFormat="1" applyFont="1" applyFill="1" applyBorder="1" applyAlignment="1" applyProtection="1"/>
    <xf numFmtId="0" fontId="20" fillId="0" borderId="168" xfId="1" applyNumberFormat="1" applyFont="1" applyFill="1" applyBorder="1" applyAlignment="1" applyProtection="1"/>
    <xf numFmtId="0" fontId="20" fillId="0" borderId="136" xfId="1" applyNumberFormat="1" applyFont="1" applyFill="1" applyBorder="1" applyAlignment="1" applyProtection="1"/>
    <xf numFmtId="10" fontId="20" fillId="0" borderId="27" xfId="5" applyNumberFormat="1" applyFont="1" applyFill="1" applyBorder="1" applyAlignment="1" applyProtection="1">
      <alignment horizontal="center"/>
    </xf>
    <xf numFmtId="169" fontId="21" fillId="0" borderId="25" xfId="1" applyNumberFormat="1" applyFont="1" applyFill="1" applyBorder="1" applyAlignment="1" applyProtection="1"/>
    <xf numFmtId="0" fontId="20" fillId="0" borderId="91" xfId="0" applyFont="1" applyBorder="1"/>
    <xf numFmtId="0" fontId="20" fillId="0" borderId="86" xfId="0" applyFont="1" applyBorder="1"/>
    <xf numFmtId="169" fontId="20" fillId="0" borderId="86" xfId="1" applyNumberFormat="1" applyFont="1" applyFill="1" applyBorder="1" applyAlignment="1" applyProtection="1"/>
    <xf numFmtId="0" fontId="20" fillId="0" borderId="32" xfId="1" applyNumberFormat="1" applyFont="1" applyFill="1" applyBorder="1" applyAlignment="1" applyProtection="1"/>
    <xf numFmtId="0" fontId="20" fillId="0" borderId="58" xfId="0" applyFont="1" applyBorder="1"/>
    <xf numFmtId="169" fontId="20" fillId="0" borderId="196" xfId="1" applyNumberFormat="1" applyFont="1" applyFill="1" applyBorder="1" applyAlignment="1" applyProtection="1"/>
    <xf numFmtId="169" fontId="20" fillId="0" borderId="93" xfId="1" applyNumberFormat="1" applyFont="1" applyFill="1" applyBorder="1" applyAlignment="1" applyProtection="1"/>
    <xf numFmtId="0" fontId="20" fillId="0" borderId="59" xfId="0" applyFont="1" applyBorder="1"/>
    <xf numFmtId="0" fontId="20" fillId="0" borderId="89" xfId="0" applyFont="1" applyBorder="1"/>
    <xf numFmtId="169" fontId="20" fillId="0" borderId="61" xfId="1" applyNumberFormat="1" applyFont="1" applyFill="1" applyBorder="1" applyAlignment="1" applyProtection="1"/>
    <xf numFmtId="169" fontId="20" fillId="7" borderId="61" xfId="1" applyNumberFormat="1" applyFont="1" applyFill="1" applyBorder="1" applyAlignment="1" applyProtection="1"/>
    <xf numFmtId="0" fontId="20" fillId="0" borderId="46" xfId="0" applyFont="1" applyBorder="1"/>
    <xf numFmtId="0" fontId="20" fillId="0" borderId="87" xfId="0" applyFont="1" applyBorder="1"/>
    <xf numFmtId="169" fontId="20" fillId="0" borderId="87" xfId="1" applyNumberFormat="1" applyFont="1" applyFill="1" applyBorder="1" applyAlignment="1" applyProtection="1"/>
    <xf numFmtId="10" fontId="20" fillId="0" borderId="154" xfId="5" applyNumberFormat="1" applyFont="1" applyFill="1" applyBorder="1" applyAlignment="1" applyProtection="1">
      <alignment horizontal="center"/>
    </xf>
    <xf numFmtId="0" fontId="20" fillId="0" borderId="55" xfId="0" applyFont="1" applyBorder="1"/>
    <xf numFmtId="169" fontId="20" fillId="0" borderId="67" xfId="1" applyNumberFormat="1" applyFont="1" applyFill="1" applyBorder="1" applyAlignment="1" applyProtection="1"/>
    <xf numFmtId="0" fontId="20" fillId="0" borderId="88" xfId="0" applyFont="1" applyBorder="1"/>
    <xf numFmtId="169" fontId="20" fillId="0" borderId="88" xfId="1" applyNumberFormat="1" applyFont="1" applyFill="1" applyBorder="1" applyAlignment="1" applyProtection="1"/>
    <xf numFmtId="169" fontId="20" fillId="0" borderId="53" xfId="1" applyNumberFormat="1" applyFont="1" applyFill="1" applyBorder="1" applyAlignment="1" applyProtection="1"/>
    <xf numFmtId="10" fontId="20" fillId="0" borderId="161" xfId="5" applyNumberFormat="1" applyFont="1" applyFill="1" applyBorder="1" applyAlignment="1" applyProtection="1">
      <alignment horizontal="center"/>
    </xf>
    <xf numFmtId="167" fontId="21" fillId="0" borderId="0" xfId="1" applyFont="1" applyFill="1" applyBorder="1" applyAlignment="1" applyProtection="1"/>
    <xf numFmtId="169" fontId="20" fillId="0" borderId="0" xfId="1" applyNumberFormat="1" applyFont="1" applyFill="1" applyBorder="1"/>
    <xf numFmtId="4" fontId="20" fillId="0" borderId="0" xfId="0" applyNumberFormat="1" applyFont="1" applyAlignment="1">
      <alignment horizontal="right"/>
    </xf>
    <xf numFmtId="167" fontId="20" fillId="0" borderId="0" xfId="1" applyFont="1" applyFill="1" applyBorder="1"/>
    <xf numFmtId="169" fontId="5" fillId="0" borderId="49" xfId="1" applyNumberFormat="1" applyFont="1" applyFill="1" applyBorder="1" applyAlignment="1" applyProtection="1"/>
    <xf numFmtId="169" fontId="3" fillId="0" borderId="0" xfId="1" applyNumberFormat="1" applyFill="1" applyBorder="1"/>
    <xf numFmtId="10" fontId="5" fillId="0" borderId="87" xfId="5" applyNumberFormat="1" applyFont="1" applyFill="1" applyBorder="1" applyAlignment="1" applyProtection="1">
      <alignment horizontal="right"/>
    </xf>
    <xf numFmtId="10" fontId="5" fillId="0" borderId="111" xfId="5" applyNumberFormat="1" applyFont="1" applyFill="1" applyBorder="1" applyAlignment="1" applyProtection="1">
      <alignment horizontal="right"/>
    </xf>
    <xf numFmtId="10" fontId="5" fillId="0" borderId="0" xfId="5" applyNumberFormat="1" applyFont="1" applyFill="1" applyBorder="1" applyAlignment="1" applyProtection="1">
      <alignment horizontal="right"/>
    </xf>
    <xf numFmtId="169" fontId="4" fillId="0" borderId="17" xfId="1" applyNumberFormat="1" applyFont="1" applyFill="1" applyBorder="1" applyAlignment="1" applyProtection="1"/>
    <xf numFmtId="167" fontId="5" fillId="0" borderId="47" xfId="1" applyFont="1" applyFill="1" applyBorder="1" applyAlignment="1" applyProtection="1"/>
    <xf numFmtId="167" fontId="4" fillId="0" borderId="97" xfId="1" applyFont="1" applyFill="1" applyBorder="1" applyAlignment="1" applyProtection="1"/>
    <xf numFmtId="167" fontId="5" fillId="0" borderId="197" xfId="1" applyFont="1" applyFill="1" applyBorder="1" applyAlignment="1" applyProtection="1"/>
    <xf numFmtId="10" fontId="4" fillId="0" borderId="63" xfId="5" applyNumberFormat="1" applyFont="1" applyFill="1" applyBorder="1" applyAlignment="1" applyProtection="1">
      <alignment horizontal="right"/>
    </xf>
    <xf numFmtId="10" fontId="4" fillId="0" borderId="29" xfId="5" applyNumberFormat="1" applyFont="1" applyFill="1" applyBorder="1" applyAlignment="1" applyProtection="1">
      <alignment horizontal="right"/>
    </xf>
    <xf numFmtId="10" fontId="5" fillId="0" borderId="89" xfId="5" applyNumberFormat="1" applyFont="1" applyFill="1" applyBorder="1" applyAlignment="1" applyProtection="1">
      <alignment horizontal="right"/>
    </xf>
    <xf numFmtId="10" fontId="5" fillId="0" borderId="81" xfId="5" applyNumberFormat="1" applyFont="1" applyFill="1" applyBorder="1" applyAlignment="1" applyProtection="1">
      <alignment horizontal="right"/>
    </xf>
    <xf numFmtId="10" fontId="5" fillId="0" borderId="64" xfId="5" applyNumberFormat="1" applyFont="1" applyFill="1" applyBorder="1" applyAlignment="1" applyProtection="1">
      <alignment horizontal="right"/>
    </xf>
    <xf numFmtId="10" fontId="5" fillId="0" borderId="86" xfId="5" applyNumberFormat="1" applyFont="1" applyFill="1" applyBorder="1" applyAlignment="1" applyProtection="1">
      <alignment horizontal="right"/>
    </xf>
    <xf numFmtId="167" fontId="5" fillId="0" borderId="81" xfId="1" applyFont="1" applyFill="1" applyBorder="1" applyAlignment="1" applyProtection="1"/>
    <xf numFmtId="169" fontId="5" fillId="0" borderId="48" xfId="1" applyNumberFormat="1" applyFont="1" applyFill="1" applyBorder="1" applyAlignment="1" applyProtection="1"/>
    <xf numFmtId="169" fontId="4" fillId="0" borderId="66" xfId="1" applyNumberFormat="1" applyFont="1" applyFill="1" applyBorder="1" applyAlignment="1" applyProtection="1"/>
    <xf numFmtId="169" fontId="5" fillId="0" borderId="76" xfId="1" applyNumberFormat="1" applyFont="1" applyFill="1" applyBorder="1" applyAlignment="1" applyProtection="1"/>
    <xf numFmtId="169" fontId="4" fillId="0" borderId="64" xfId="1" applyNumberFormat="1" applyFont="1" applyFill="1" applyBorder="1" applyAlignment="1" applyProtection="1"/>
    <xf numFmtId="169" fontId="5" fillId="0" borderId="92" xfId="1" applyNumberFormat="1" applyFont="1" applyFill="1" applyBorder="1" applyAlignment="1" applyProtection="1"/>
    <xf numFmtId="169" fontId="4" fillId="0" borderId="87" xfId="1" applyNumberFormat="1" applyFont="1" applyFill="1" applyBorder="1" applyAlignment="1" applyProtection="1"/>
    <xf numFmtId="167" fontId="5" fillId="0" borderId="198" xfId="1" applyFont="1" applyFill="1" applyBorder="1" applyAlignment="1" applyProtection="1"/>
    <xf numFmtId="167" fontId="5" fillId="0" borderId="202" xfId="1" applyFont="1" applyFill="1" applyBorder="1" applyAlignment="1" applyProtection="1"/>
    <xf numFmtId="10" fontId="4" fillId="0" borderId="25" xfId="5" applyNumberFormat="1" applyFont="1" applyFill="1" applyBorder="1" applyAlignment="1" applyProtection="1">
      <alignment horizontal="right"/>
    </xf>
    <xf numFmtId="0" fontId="6" fillId="0" borderId="62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6" fillId="0" borderId="7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68" xfId="0" applyFont="1" applyBorder="1" applyAlignment="1">
      <alignment horizontal="center"/>
    </xf>
    <xf numFmtId="0" fontId="6" fillId="0" borderId="66" xfId="0" applyFont="1" applyBorder="1" applyAlignment="1">
      <alignment horizontal="center"/>
    </xf>
    <xf numFmtId="0" fontId="4" fillId="0" borderId="43" xfId="0" applyFont="1" applyBorder="1" applyAlignment="1">
      <alignment horizontal="center" vertical="center" wrapText="1"/>
    </xf>
    <xf numFmtId="167" fontId="4" fillId="0" borderId="108" xfId="1" applyFont="1" applyFill="1" applyBorder="1" applyAlignment="1" applyProtection="1">
      <alignment horizontal="center" vertical="center" wrapText="1"/>
    </xf>
    <xf numFmtId="167" fontId="4" fillId="0" borderId="109" xfId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108" xfId="0" applyFont="1" applyBorder="1" applyAlignment="1">
      <alignment horizontal="center" vertical="center" wrapText="1"/>
    </xf>
    <xf numFmtId="167" fontId="4" fillId="0" borderId="49" xfId="1" applyFont="1" applyFill="1" applyBorder="1" applyAlignment="1" applyProtection="1">
      <alignment horizontal="center" vertical="center" wrapText="1"/>
    </xf>
    <xf numFmtId="167" fontId="4" fillId="0" borderId="23" xfId="1" applyFont="1" applyFill="1" applyBorder="1" applyAlignment="1" applyProtection="1">
      <alignment horizontal="center" vertical="center" wrapText="1"/>
    </xf>
    <xf numFmtId="167" fontId="21" fillId="0" borderId="123" xfId="1" applyFont="1" applyFill="1" applyBorder="1" applyAlignment="1" applyProtection="1">
      <alignment horizontal="center" vertical="center" wrapText="1"/>
    </xf>
    <xf numFmtId="167" fontId="21" fillId="0" borderId="131" xfId="1" applyFont="1" applyFill="1" applyBorder="1" applyAlignment="1" applyProtection="1">
      <alignment horizontal="center" vertical="center" wrapText="1"/>
    </xf>
    <xf numFmtId="0" fontId="22" fillId="0" borderId="62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22" fillId="0" borderId="77" xfId="0" applyFont="1" applyBorder="1" applyAlignment="1">
      <alignment horizontal="center"/>
    </xf>
    <xf numFmtId="0" fontId="22" fillId="0" borderId="7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81" xfId="0" applyFont="1" applyBorder="1" applyAlignment="1">
      <alignment horizontal="center"/>
    </xf>
    <xf numFmtId="0" fontId="22" fillId="0" borderId="68" xfId="0" applyFont="1" applyBorder="1" applyAlignment="1">
      <alignment horizontal="center"/>
    </xf>
    <xf numFmtId="0" fontId="22" fillId="0" borderId="66" xfId="0" applyFont="1" applyBorder="1" applyAlignment="1">
      <alignment horizontal="center"/>
    </xf>
    <xf numFmtId="0" fontId="22" fillId="0" borderId="64" xfId="0" applyFont="1" applyBorder="1" applyAlignment="1">
      <alignment horizontal="center"/>
    </xf>
    <xf numFmtId="0" fontId="21" fillId="0" borderId="118" xfId="0" applyFont="1" applyBorder="1" applyAlignment="1">
      <alignment horizontal="center" vertical="center" wrapText="1"/>
    </xf>
    <xf numFmtId="0" fontId="21" fillId="0" borderId="125" xfId="0" applyFont="1" applyBorder="1" applyAlignment="1">
      <alignment horizontal="center" vertical="center" wrapText="1"/>
    </xf>
    <xf numFmtId="0" fontId="21" fillId="0" borderId="119" xfId="0" applyFont="1" applyBorder="1" applyAlignment="1">
      <alignment horizontal="center" vertical="center" wrapText="1"/>
    </xf>
    <xf numFmtId="0" fontId="21" fillId="0" borderId="126" xfId="0" applyFont="1" applyBorder="1" applyAlignment="1">
      <alignment horizontal="center" vertical="center" wrapText="1"/>
    </xf>
    <xf numFmtId="0" fontId="21" fillId="0" borderId="120" xfId="0" applyFont="1" applyBorder="1" applyAlignment="1">
      <alignment horizontal="center" vertical="center" wrapText="1"/>
    </xf>
    <xf numFmtId="0" fontId="21" fillId="0" borderId="121" xfId="0" applyFont="1" applyBorder="1" applyAlignment="1">
      <alignment horizontal="center" vertical="center" wrapText="1"/>
    </xf>
    <xf numFmtId="0" fontId="21" fillId="0" borderId="129" xfId="0" applyFont="1" applyBorder="1" applyAlignment="1">
      <alignment horizontal="center" vertical="center" wrapText="1"/>
    </xf>
    <xf numFmtId="167" fontId="21" fillId="0" borderId="122" xfId="1" applyFont="1" applyFill="1" applyBorder="1" applyAlignment="1" applyProtection="1">
      <alignment horizontal="center" vertical="center" wrapText="1"/>
    </xf>
    <xf numFmtId="167" fontId="21" fillId="0" borderId="130" xfId="1" applyFont="1" applyFill="1" applyBorder="1" applyAlignment="1" applyProtection="1">
      <alignment horizontal="center" vertical="center" wrapText="1"/>
    </xf>
    <xf numFmtId="167" fontId="21" fillId="0" borderId="118" xfId="1" applyFont="1" applyFill="1" applyBorder="1" applyAlignment="1" applyProtection="1">
      <alignment horizontal="center" vertical="center" wrapText="1"/>
    </xf>
    <xf numFmtId="167" fontId="21" fillId="0" borderId="132" xfId="1" applyFont="1" applyFill="1" applyBorder="1" applyAlignment="1" applyProtection="1">
      <alignment horizontal="center" vertical="center" wrapText="1"/>
    </xf>
    <xf numFmtId="167" fontId="21" fillId="0" borderId="125" xfId="1" applyFont="1" applyFill="1" applyBorder="1" applyAlignment="1" applyProtection="1">
      <alignment horizontal="center" vertical="center" wrapText="1"/>
    </xf>
    <xf numFmtId="0" fontId="21" fillId="0" borderId="124" xfId="0" applyFont="1" applyBorder="1" applyAlignment="1">
      <alignment horizontal="center" vertical="center" wrapText="1"/>
    </xf>
    <xf numFmtId="0" fontId="21" fillId="0" borderId="13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49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167" fontId="4" fillId="0" borderId="3" xfId="1" applyFont="1" applyFill="1" applyBorder="1" applyAlignment="1" applyProtection="1">
      <alignment horizontal="center" vertical="center" wrapText="1"/>
    </xf>
    <xf numFmtId="167" fontId="4" fillId="0" borderId="31" xfId="1" applyFont="1" applyFill="1" applyBorder="1" applyAlignment="1" applyProtection="1">
      <alignment horizontal="center" vertical="center" wrapText="1"/>
    </xf>
    <xf numFmtId="167" fontId="4" fillId="0" borderId="43" xfId="1" applyFont="1" applyFill="1" applyBorder="1" applyAlignment="1" applyProtection="1">
      <alignment horizontal="center" vertical="center" wrapText="1"/>
    </xf>
    <xf numFmtId="167" fontId="4" fillId="0" borderId="26" xfId="1" applyFont="1" applyFill="1" applyBorder="1" applyAlignment="1" applyProtection="1">
      <alignment horizontal="center" vertical="center" wrapText="1"/>
    </xf>
    <xf numFmtId="0" fontId="4" fillId="0" borderId="83" xfId="0" applyFont="1" applyBorder="1" applyAlignment="1">
      <alignment horizontal="center" vertical="center" wrapText="1"/>
    </xf>
    <xf numFmtId="0" fontId="4" fillId="0" borderId="8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4" fillId="0" borderId="82" xfId="1" applyFont="1" applyFill="1" applyBorder="1" applyAlignment="1" applyProtection="1">
      <alignment horizontal="center" vertical="center" wrapText="1"/>
    </xf>
    <xf numFmtId="0" fontId="6" fillId="0" borderId="77" xfId="0" applyFont="1" applyBorder="1" applyAlignment="1">
      <alignment horizontal="center"/>
    </xf>
    <xf numFmtId="0" fontId="6" fillId="0" borderId="81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167" fontId="4" fillId="0" borderId="104" xfId="1" applyFont="1" applyFill="1" applyBorder="1" applyAlignment="1" applyProtection="1">
      <alignment horizontal="center" vertical="center" wrapText="1"/>
    </xf>
    <xf numFmtId="167" fontId="4" fillId="0" borderId="37" xfId="1" applyFont="1" applyFill="1" applyBorder="1" applyAlignment="1" applyProtection="1">
      <alignment horizontal="center" vertical="center" wrapText="1"/>
    </xf>
    <xf numFmtId="0" fontId="11" fillId="3" borderId="52" xfId="7" applyFont="1" applyFill="1" applyBorder="1" applyAlignment="1">
      <alignment horizontal="left"/>
    </xf>
    <xf numFmtId="0" fontId="11" fillId="3" borderId="61" xfId="7" applyFont="1" applyFill="1" applyBorder="1" applyAlignment="1">
      <alignment horizontal="left"/>
    </xf>
    <xf numFmtId="4" fontId="2" fillId="0" borderId="113" xfId="7" applyNumberFormat="1" applyFont="1" applyBorder="1" applyAlignment="1">
      <alignment horizontal="left" vertical="justify" wrapText="1"/>
    </xf>
    <xf numFmtId="4" fontId="2" fillId="0" borderId="75" xfId="7" applyNumberFormat="1" applyFont="1" applyBorder="1" applyAlignment="1">
      <alignment horizontal="left" vertical="justify" wrapText="1"/>
    </xf>
    <xf numFmtId="4" fontId="2" fillId="0" borderId="59" xfId="7" applyNumberFormat="1" applyFont="1" applyBorder="1" applyAlignment="1">
      <alignment horizontal="left" vertical="justify" wrapText="1"/>
    </xf>
    <xf numFmtId="4" fontId="2" fillId="0" borderId="74" xfId="7" applyNumberFormat="1" applyFont="1" applyBorder="1" applyAlignment="1">
      <alignment horizontal="left" vertical="justify" wrapText="1"/>
    </xf>
    <xf numFmtId="0" fontId="10" fillId="0" borderId="52" xfId="7" applyFont="1" applyBorder="1" applyAlignment="1">
      <alignment horizontal="left"/>
    </xf>
    <xf numFmtId="0" fontId="10" fillId="0" borderId="54" xfId="7" applyFont="1" applyBorder="1" applyAlignment="1">
      <alignment horizontal="left"/>
    </xf>
    <xf numFmtId="0" fontId="10" fillId="0" borderId="56" xfId="7" applyFont="1" applyBorder="1" applyAlignment="1">
      <alignment horizontal="left"/>
    </xf>
    <xf numFmtId="0" fontId="10" fillId="0" borderId="52" xfId="7" applyFont="1" applyBorder="1"/>
    <xf numFmtId="0" fontId="11" fillId="3" borderId="52" xfId="7" applyFont="1" applyFill="1" applyBorder="1" applyAlignment="1">
      <alignment horizontal="center"/>
    </xf>
    <xf numFmtId="0" fontId="10" fillId="0" borderId="62" xfId="7" applyFont="1" applyBorder="1" applyAlignment="1">
      <alignment horizontal="center"/>
    </xf>
    <xf numFmtId="0" fontId="10" fillId="0" borderId="48" xfId="7" applyFont="1" applyBorder="1" applyAlignment="1">
      <alignment horizontal="center"/>
    </xf>
    <xf numFmtId="0" fontId="10" fillId="0" borderId="90" xfId="7" applyFont="1" applyBorder="1" applyAlignment="1">
      <alignment horizontal="center"/>
    </xf>
    <xf numFmtId="0" fontId="10" fillId="0" borderId="74" xfId="7" applyFont="1" applyBorder="1" applyAlignment="1">
      <alignment horizontal="center"/>
    </xf>
    <xf numFmtId="0" fontId="11" fillId="0" borderId="62" xfId="7" applyFont="1" applyBorder="1" applyAlignment="1">
      <alignment horizontal="center" vertical="center" wrapText="1"/>
    </xf>
    <xf numFmtId="0" fontId="11" fillId="0" borderId="48" xfId="7" applyFont="1" applyBorder="1" applyAlignment="1">
      <alignment horizontal="center" vertical="center" wrapText="1"/>
    </xf>
    <xf numFmtId="0" fontId="11" fillId="0" borderId="90" xfId="7" applyFont="1" applyBorder="1" applyAlignment="1">
      <alignment horizontal="center" vertical="center" wrapText="1"/>
    </xf>
    <xf numFmtId="0" fontId="11" fillId="0" borderId="74" xfId="7" applyFont="1" applyBorder="1" applyAlignment="1">
      <alignment horizontal="center" vertical="center" wrapText="1"/>
    </xf>
    <xf numFmtId="0" fontId="10" fillId="0" borderId="28" xfId="7" applyFont="1" applyBorder="1" applyAlignment="1">
      <alignment horizontal="center" vertical="center"/>
    </xf>
    <xf numFmtId="0" fontId="10" fillId="0" borderId="63" xfId="7" applyFont="1" applyBorder="1" applyAlignment="1">
      <alignment horizontal="center" vertical="center"/>
    </xf>
    <xf numFmtId="0" fontId="11" fillId="0" borderId="67" xfId="7" applyFont="1" applyBorder="1" applyAlignment="1">
      <alignment horizontal="center" vertical="center" wrapText="1"/>
    </xf>
    <xf numFmtId="0" fontId="11" fillId="0" borderId="65" xfId="7" applyFont="1" applyBorder="1" applyAlignment="1">
      <alignment horizontal="center" vertical="center" wrapText="1"/>
    </xf>
    <xf numFmtId="169" fontId="5" fillId="0" borderId="77" xfId="1" applyNumberFormat="1" applyFont="1" applyFill="1" applyBorder="1" applyAlignment="1" applyProtection="1"/>
    <xf numFmtId="1" fontId="5" fillId="0" borderId="0" xfId="0" applyNumberFormat="1" applyFont="1" applyFill="1" applyAlignment="1">
      <alignment horizontal="left"/>
    </xf>
    <xf numFmtId="0" fontId="4" fillId="0" borderId="0" xfId="0" applyFont="1" applyFill="1"/>
    <xf numFmtId="169" fontId="3" fillId="0" borderId="0" xfId="1" applyNumberFormat="1" applyFill="1"/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24" fillId="0" borderId="0" xfId="0" applyFont="1" applyFill="1"/>
    <xf numFmtId="0" fontId="6" fillId="0" borderId="62" xfId="0" applyFont="1" applyFill="1" applyBorder="1" applyAlignment="1">
      <alignment horizontal="center"/>
    </xf>
    <xf numFmtId="0" fontId="6" fillId="0" borderId="48" xfId="0" applyFont="1" applyFill="1" applyBorder="1" applyAlignment="1">
      <alignment horizontal="center"/>
    </xf>
    <xf numFmtId="0" fontId="5" fillId="0" borderId="48" xfId="0" applyFont="1" applyFill="1" applyBorder="1" applyAlignment="1">
      <alignment horizontal="right"/>
    </xf>
    <xf numFmtId="0" fontId="5" fillId="0" borderId="48" xfId="0" applyFont="1" applyFill="1" applyBorder="1"/>
    <xf numFmtId="0" fontId="5" fillId="0" borderId="77" xfId="0" applyFont="1" applyFill="1" applyBorder="1" applyAlignment="1">
      <alignment horizontal="right"/>
    </xf>
    <xf numFmtId="0" fontId="6" fillId="0" borderId="7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81" xfId="0" applyFont="1" applyFill="1" applyBorder="1" applyAlignment="1">
      <alignment horizontal="right"/>
    </xf>
    <xf numFmtId="0" fontId="6" fillId="0" borderId="68" xfId="0" applyFont="1" applyFill="1" applyBorder="1" applyAlignment="1">
      <alignment horizontal="center"/>
    </xf>
    <xf numFmtId="0" fontId="6" fillId="0" borderId="66" xfId="0" applyFont="1" applyFill="1" applyBorder="1" applyAlignment="1">
      <alignment horizontal="center"/>
    </xf>
    <xf numFmtId="0" fontId="5" fillId="0" borderId="66" xfId="0" applyFont="1" applyFill="1" applyBorder="1" applyAlignment="1">
      <alignment horizontal="right"/>
    </xf>
    <xf numFmtId="0" fontId="5" fillId="0" borderId="66" xfId="0" applyFont="1" applyFill="1" applyBorder="1"/>
    <xf numFmtId="0" fontId="5" fillId="0" borderId="64" xfId="0" applyFont="1" applyFill="1" applyBorder="1" applyAlignment="1">
      <alignment horizontal="right"/>
    </xf>
    <xf numFmtId="0" fontId="5" fillId="0" borderId="68" xfId="0" applyFont="1" applyFill="1" applyBorder="1"/>
    <xf numFmtId="169" fontId="3" fillId="0" borderId="66" xfId="1" applyNumberFormat="1" applyFill="1" applyBorder="1"/>
    <xf numFmtId="0" fontId="4" fillId="0" borderId="43" xfId="0" applyFont="1" applyFill="1" applyBorder="1" applyAlignment="1">
      <alignment horizontal="center" vertical="center" wrapText="1"/>
    </xf>
    <xf numFmtId="0" fontId="4" fillId="0" borderId="108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99" xfId="0" applyFont="1" applyFill="1" applyBorder="1" applyAlignment="1">
      <alignment horizontal="center" vertical="center" wrapText="1"/>
    </xf>
    <xf numFmtId="0" fontId="4" fillId="0" borderId="116" xfId="0" applyFont="1" applyFill="1" applyBorder="1" applyAlignment="1">
      <alignment horizontal="center" vertical="center" wrapText="1"/>
    </xf>
    <xf numFmtId="167" fontId="4" fillId="0" borderId="62" xfId="1" applyFont="1" applyFill="1" applyBorder="1" applyAlignment="1" applyProtection="1">
      <alignment horizontal="center" vertical="center" wrapText="1"/>
    </xf>
    <xf numFmtId="167" fontId="4" fillId="0" borderId="48" xfId="1" applyFont="1" applyFill="1" applyBorder="1" applyAlignment="1" applyProtection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82" xfId="0" applyFont="1" applyFill="1" applyBorder="1" applyAlignment="1">
      <alignment horizontal="center" vertical="center" wrapText="1"/>
    </xf>
    <xf numFmtId="0" fontId="4" fillId="0" borderId="109" xfId="0" applyFont="1" applyFill="1" applyBorder="1" applyAlignment="1">
      <alignment horizontal="center" vertical="center" wrapText="1"/>
    </xf>
    <xf numFmtId="0" fontId="4" fillId="0" borderId="81" xfId="0" applyFont="1" applyFill="1" applyBorder="1" applyAlignment="1">
      <alignment horizontal="center" vertical="center" wrapText="1"/>
    </xf>
    <xf numFmtId="0" fontId="4" fillId="0" borderId="117" xfId="0" applyFont="1" applyFill="1" applyBorder="1" applyAlignment="1">
      <alignment horizontal="center" vertical="center" wrapText="1"/>
    </xf>
    <xf numFmtId="167" fontId="4" fillId="0" borderId="71" xfId="1" applyFont="1" applyFill="1" applyBorder="1" applyAlignment="1" applyProtection="1">
      <alignment horizontal="center" vertical="center" wrapText="1"/>
    </xf>
    <xf numFmtId="167" fontId="4" fillId="0" borderId="0" xfId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5" fillId="0" borderId="50" xfId="0" applyFont="1" applyFill="1" applyBorder="1"/>
    <xf numFmtId="0" fontId="5" fillId="0" borderId="7" xfId="0" applyFont="1" applyFill="1" applyBorder="1"/>
    <xf numFmtId="169" fontId="3" fillId="0" borderId="50" xfId="1" applyNumberFormat="1" applyFill="1" applyBorder="1"/>
    <xf numFmtId="165" fontId="4" fillId="0" borderId="77" xfId="0" applyNumberFormat="1" applyFont="1" applyFill="1" applyBorder="1"/>
    <xf numFmtId="0" fontId="5" fillId="0" borderId="49" xfId="0" applyFont="1" applyFill="1" applyBorder="1" applyAlignment="1">
      <alignment horizontal="right"/>
    </xf>
    <xf numFmtId="0" fontId="4" fillId="0" borderId="100" xfId="0" applyFont="1" applyFill="1" applyBorder="1"/>
    <xf numFmtId="169" fontId="3" fillId="0" borderId="100" xfId="1" applyNumberFormat="1" applyFill="1" applyBorder="1"/>
    <xf numFmtId="169" fontId="5" fillId="0" borderId="15" xfId="0" applyNumberFormat="1" applyFont="1" applyFill="1" applyBorder="1"/>
    <xf numFmtId="10" fontId="5" fillId="0" borderId="46" xfId="0" applyNumberFormat="1" applyFont="1" applyFill="1" applyBorder="1" applyAlignment="1">
      <alignment horizontal="right"/>
    </xf>
    <xf numFmtId="10" fontId="24" fillId="0" borderId="0" xfId="0" applyNumberFormat="1" applyFont="1" applyFill="1"/>
    <xf numFmtId="0" fontId="5" fillId="0" borderId="72" xfId="0" applyFont="1" applyFill="1" applyBorder="1"/>
    <xf numFmtId="169" fontId="3" fillId="0" borderId="72" xfId="1" applyNumberFormat="1" applyFill="1" applyBorder="1"/>
    <xf numFmtId="168" fontId="5" fillId="0" borderId="21" xfId="0" applyNumberFormat="1" applyFont="1" applyFill="1" applyBorder="1"/>
    <xf numFmtId="168" fontId="5" fillId="0" borderId="24" xfId="0" applyNumberFormat="1" applyFont="1" applyFill="1" applyBorder="1"/>
    <xf numFmtId="169" fontId="5" fillId="0" borderId="0" xfId="0" applyNumberFormat="1" applyFont="1" applyFill="1"/>
    <xf numFmtId="10" fontId="5" fillId="0" borderId="25" xfId="0" applyNumberFormat="1" applyFont="1" applyFill="1" applyBorder="1" applyAlignment="1">
      <alignment horizontal="right"/>
    </xf>
    <xf numFmtId="0" fontId="4" fillId="0" borderId="201" xfId="0" applyFont="1" applyFill="1" applyBorder="1"/>
    <xf numFmtId="168" fontId="5" fillId="0" borderId="23" xfId="0" applyNumberFormat="1" applyFont="1" applyFill="1" applyBorder="1"/>
    <xf numFmtId="169" fontId="5" fillId="0" borderId="23" xfId="0" applyNumberFormat="1" applyFont="1" applyFill="1" applyBorder="1"/>
    <xf numFmtId="10" fontId="5" fillId="0" borderId="81" xfId="0" applyNumberFormat="1" applyFont="1" applyFill="1" applyBorder="1" applyAlignment="1">
      <alignment horizontal="right"/>
    </xf>
    <xf numFmtId="0" fontId="4" fillId="0" borderId="28" xfId="0" applyFont="1" applyFill="1" applyBorder="1"/>
    <xf numFmtId="169" fontId="4" fillId="0" borderId="63" xfId="0" applyNumberFormat="1" applyFont="1" applyFill="1" applyBorder="1"/>
    <xf numFmtId="10" fontId="4" fillId="0" borderId="63" xfId="0" applyNumberFormat="1" applyFont="1" applyFill="1" applyBorder="1" applyAlignment="1">
      <alignment horizontal="right"/>
    </xf>
    <xf numFmtId="0" fontId="5" fillId="0" borderId="70" xfId="0" applyFont="1" applyFill="1" applyBorder="1"/>
    <xf numFmtId="169" fontId="5" fillId="0" borderId="70" xfId="1" applyNumberFormat="1" applyFont="1" applyFill="1" applyBorder="1"/>
    <xf numFmtId="169" fontId="3" fillId="0" borderId="14" xfId="1" applyNumberFormat="1" applyFill="1" applyBorder="1"/>
    <xf numFmtId="169" fontId="5" fillId="0" borderId="50" xfId="1" applyNumberFormat="1" applyFont="1" applyFill="1" applyBorder="1" applyAlignment="1" applyProtection="1"/>
    <xf numFmtId="10" fontId="5" fillId="0" borderId="23" xfId="0" applyNumberFormat="1" applyFont="1" applyFill="1" applyBorder="1" applyAlignment="1">
      <alignment horizontal="right"/>
    </xf>
    <xf numFmtId="0" fontId="5" fillId="0" borderId="100" xfId="0" applyFont="1" applyFill="1" applyBorder="1"/>
    <xf numFmtId="169" fontId="5" fillId="0" borderId="103" xfId="1" applyNumberFormat="1" applyFont="1" applyFill="1" applyBorder="1" applyAlignment="1" applyProtection="1"/>
    <xf numFmtId="10" fontId="5" fillId="0" borderId="87" xfId="0" applyNumberFormat="1" applyFont="1" applyFill="1" applyBorder="1" applyAlignment="1">
      <alignment horizontal="right"/>
    </xf>
    <xf numFmtId="0" fontId="5" fillId="0" borderId="71" xfId="0" applyFont="1" applyFill="1" applyBorder="1"/>
    <xf numFmtId="169" fontId="5" fillId="0" borderId="71" xfId="1" applyNumberFormat="1" applyFont="1" applyFill="1" applyBorder="1"/>
    <xf numFmtId="169" fontId="3" fillId="0" borderId="21" xfId="1" applyNumberFormat="1" applyFill="1" applyBorder="1"/>
    <xf numFmtId="169" fontId="5" fillId="0" borderId="81" xfId="1" applyNumberFormat="1" applyFont="1" applyFill="1" applyBorder="1" applyAlignment="1" applyProtection="1"/>
    <xf numFmtId="10" fontId="5" fillId="0" borderId="111" xfId="0" applyNumberFormat="1" applyFont="1" applyFill="1" applyBorder="1" applyAlignment="1">
      <alignment horizontal="right"/>
    </xf>
    <xf numFmtId="10" fontId="5" fillId="0" borderId="76" xfId="0" applyNumberFormat="1" applyFont="1" applyFill="1" applyBorder="1" applyAlignment="1">
      <alignment horizontal="right"/>
    </xf>
    <xf numFmtId="0" fontId="4" fillId="0" borderId="27" xfId="0" applyFont="1" applyFill="1" applyBorder="1"/>
    <xf numFmtId="169" fontId="5" fillId="0" borderId="48" xfId="1" applyNumberFormat="1" applyFont="1" applyFill="1" applyBorder="1"/>
    <xf numFmtId="169" fontId="3" fillId="0" borderId="49" xfId="1" applyNumberFormat="1" applyFill="1" applyBorder="1"/>
    <xf numFmtId="169" fontId="5" fillId="0" borderId="62" xfId="1" applyNumberFormat="1" applyFont="1" applyFill="1" applyBorder="1" applyAlignment="1" applyProtection="1"/>
    <xf numFmtId="10" fontId="5" fillId="0" borderId="49" xfId="0" applyNumberFormat="1" applyFont="1" applyFill="1" applyBorder="1" applyAlignment="1">
      <alignment horizontal="right"/>
    </xf>
    <xf numFmtId="0" fontId="5" fillId="0" borderId="30" xfId="0" applyFont="1" applyFill="1" applyBorder="1"/>
    <xf numFmtId="169" fontId="5" fillId="0" borderId="38" xfId="1" applyNumberFormat="1" applyFont="1" applyFill="1" applyBorder="1"/>
    <xf numFmtId="169" fontId="3" fillId="0" borderId="32" xfId="1" applyNumberFormat="1" applyFill="1" applyBorder="1"/>
    <xf numFmtId="169" fontId="5" fillId="0" borderId="91" xfId="1" applyNumberFormat="1" applyFont="1" applyFill="1" applyBorder="1" applyAlignment="1" applyProtection="1"/>
    <xf numFmtId="10" fontId="5" fillId="0" borderId="32" xfId="0" applyNumberFormat="1" applyFont="1" applyFill="1" applyBorder="1" applyAlignment="1">
      <alignment horizontal="right"/>
    </xf>
    <xf numFmtId="0" fontId="5" fillId="0" borderId="25" xfId="0" applyFont="1" applyFill="1" applyBorder="1"/>
    <xf numFmtId="168" fontId="5" fillId="0" borderId="57" xfId="0" applyNumberFormat="1" applyFont="1" applyFill="1" applyBorder="1"/>
    <xf numFmtId="169" fontId="5" fillId="0" borderId="65" xfId="1" applyNumberFormat="1" applyFont="1" applyFill="1" applyBorder="1"/>
    <xf numFmtId="167" fontId="5" fillId="0" borderId="53" xfId="1" applyFont="1" applyFill="1" applyBorder="1" applyAlignment="1" applyProtection="1"/>
    <xf numFmtId="167" fontId="5" fillId="0" borderId="55" xfId="1" applyFont="1" applyFill="1" applyBorder="1" applyAlignment="1" applyProtection="1"/>
    <xf numFmtId="167" fontId="5" fillId="0" borderId="57" xfId="1" applyFont="1" applyFill="1" applyBorder="1" applyAlignment="1" applyProtection="1"/>
    <xf numFmtId="167" fontId="5" fillId="0" borderId="88" xfId="1" applyFont="1" applyFill="1" applyBorder="1" applyAlignment="1" applyProtection="1"/>
    <xf numFmtId="10" fontId="5" fillId="0" borderId="57" xfId="0" applyNumberFormat="1" applyFont="1" applyFill="1" applyBorder="1" applyAlignment="1">
      <alignment horizontal="right"/>
    </xf>
    <xf numFmtId="10" fontId="5" fillId="0" borderId="88" xfId="0" applyNumberFormat="1" applyFont="1" applyFill="1" applyBorder="1" applyAlignment="1">
      <alignment horizontal="right"/>
    </xf>
    <xf numFmtId="169" fontId="4" fillId="0" borderId="64" xfId="1" applyNumberFormat="1" applyFont="1" applyFill="1" applyBorder="1"/>
    <xf numFmtId="10" fontId="4" fillId="0" borderId="25" xfId="0" applyNumberFormat="1" applyFont="1" applyFill="1" applyBorder="1" applyAlignment="1">
      <alignment horizontal="right"/>
    </xf>
    <xf numFmtId="169" fontId="5" fillId="0" borderId="46" xfId="1" applyNumberFormat="1" applyFont="1" applyFill="1" applyBorder="1"/>
    <xf numFmtId="169" fontId="5" fillId="0" borderId="15" xfId="1" applyNumberFormat="1" applyFont="1" applyFill="1" applyBorder="1"/>
    <xf numFmtId="0" fontId="5" fillId="0" borderId="103" xfId="0" applyFont="1" applyFill="1" applyBorder="1"/>
    <xf numFmtId="168" fontId="5" fillId="0" borderId="25" xfId="0" applyNumberFormat="1" applyFont="1" applyFill="1" applyBorder="1"/>
    <xf numFmtId="169" fontId="3" fillId="0" borderId="25" xfId="1" applyNumberFormat="1" applyFill="1" applyBorder="1"/>
    <xf numFmtId="168" fontId="5" fillId="0" borderId="64" xfId="0" applyNumberFormat="1" applyFont="1" applyFill="1" applyBorder="1"/>
    <xf numFmtId="169" fontId="4" fillId="0" borderId="27" xfId="0" applyNumberFormat="1" applyFont="1" applyFill="1" applyBorder="1"/>
    <xf numFmtId="0" fontId="5" fillId="0" borderId="115" xfId="0" applyFont="1" applyFill="1" applyBorder="1"/>
    <xf numFmtId="168" fontId="5" fillId="0" borderId="115" xfId="0" applyNumberFormat="1" applyFont="1" applyFill="1" applyBorder="1"/>
    <xf numFmtId="169" fontId="5" fillId="0" borderId="49" xfId="1" applyNumberFormat="1" applyFont="1" applyFill="1" applyBorder="1"/>
    <xf numFmtId="167" fontId="5" fillId="0" borderId="83" xfId="1" applyFont="1" applyFill="1" applyBorder="1" applyAlignment="1" applyProtection="1"/>
    <xf numFmtId="167" fontId="5" fillId="0" borderId="200" xfId="1" applyFont="1" applyFill="1" applyBorder="1" applyAlignment="1" applyProtection="1"/>
    <xf numFmtId="168" fontId="5" fillId="0" borderId="71" xfId="0" applyNumberFormat="1" applyFont="1" applyFill="1" applyBorder="1"/>
    <xf numFmtId="0" fontId="5" fillId="0" borderId="81" xfId="0" applyFont="1" applyFill="1" applyBorder="1"/>
    <xf numFmtId="169" fontId="4" fillId="0" borderId="49" xfId="1" applyNumberFormat="1" applyFont="1" applyFill="1" applyBorder="1"/>
    <xf numFmtId="168" fontId="5" fillId="0" borderId="72" xfId="0" applyNumberFormat="1" applyFont="1" applyFill="1" applyBorder="1"/>
    <xf numFmtId="168" fontId="5" fillId="0" borderId="198" xfId="0" applyNumberFormat="1" applyFont="1" applyFill="1" applyBorder="1"/>
    <xf numFmtId="10" fontId="4" fillId="0" borderId="27" xfId="0" applyNumberFormat="1" applyFont="1" applyFill="1" applyBorder="1" applyAlignment="1">
      <alignment horizontal="right"/>
    </xf>
    <xf numFmtId="169" fontId="3" fillId="0" borderId="39" xfId="1" applyNumberFormat="1" applyFill="1" applyBorder="1"/>
    <xf numFmtId="169" fontId="5" fillId="0" borderId="45" xfId="1" applyNumberFormat="1" applyFont="1" applyFill="1" applyBorder="1"/>
    <xf numFmtId="169" fontId="3" fillId="0" borderId="23" xfId="1" applyNumberFormat="1" applyFill="1" applyBorder="1"/>
    <xf numFmtId="169" fontId="3" fillId="0" borderId="46" xfId="1" applyNumberFormat="1" applyFill="1" applyBorder="1"/>
    <xf numFmtId="169" fontId="5" fillId="0" borderId="39" xfId="1" applyNumberFormat="1" applyFont="1" applyFill="1" applyBorder="1"/>
    <xf numFmtId="169" fontId="3" fillId="0" borderId="17" xfId="1" applyNumberFormat="1" applyFill="1" applyBorder="1"/>
    <xf numFmtId="169" fontId="5" fillId="0" borderId="70" xfId="1" applyNumberFormat="1" applyFont="1" applyFill="1" applyBorder="1" applyAlignment="1" applyProtection="1"/>
    <xf numFmtId="10" fontId="5" fillId="0" borderId="30" xfId="0" applyNumberFormat="1" applyFont="1" applyFill="1" applyBorder="1" applyAlignment="1">
      <alignment horizontal="right"/>
    </xf>
    <xf numFmtId="169" fontId="25" fillId="0" borderId="39" xfId="1" applyNumberFormat="1" applyFont="1" applyFill="1" applyBorder="1" applyAlignment="1" applyProtection="1"/>
    <xf numFmtId="169" fontId="5" fillId="0" borderId="97" xfId="1" applyNumberFormat="1" applyFont="1" applyFill="1" applyBorder="1"/>
    <xf numFmtId="169" fontId="0" fillId="0" borderId="17" xfId="1" applyNumberFormat="1" applyFont="1" applyFill="1" applyBorder="1"/>
    <xf numFmtId="3" fontId="5" fillId="0" borderId="70" xfId="1" applyNumberFormat="1" applyFont="1" applyFill="1" applyBorder="1" applyAlignment="1" applyProtection="1"/>
    <xf numFmtId="169" fontId="5" fillId="0" borderId="14" xfId="1" applyNumberFormat="1" applyFont="1" applyFill="1" applyBorder="1"/>
    <xf numFmtId="3" fontId="5" fillId="0" borderId="0" xfId="1" applyNumberFormat="1" applyFont="1" applyFill="1" applyBorder="1" applyAlignment="1" applyProtection="1"/>
    <xf numFmtId="49" fontId="20" fillId="0" borderId="0" xfId="0" applyNumberFormat="1" applyFont="1" applyFill="1" applyAlignment="1">
      <alignment horizontal="left"/>
    </xf>
    <xf numFmtId="169" fontId="3" fillId="0" borderId="87" xfId="1" applyNumberFormat="1" applyFill="1" applyBorder="1"/>
    <xf numFmtId="169" fontId="3" fillId="0" borderId="85" xfId="1" applyNumberFormat="1" applyFill="1" applyBorder="1"/>
    <xf numFmtId="3" fontId="26" fillId="0" borderId="46" xfId="0" applyNumberFormat="1" applyFont="1" applyFill="1" applyBorder="1" applyAlignment="1">
      <alignment horizontal="right" vertical="top" shrinkToFit="1"/>
    </xf>
    <xf numFmtId="3" fontId="26" fillId="0" borderId="15" xfId="0" applyNumberFormat="1" applyFont="1" applyFill="1" applyBorder="1" applyAlignment="1">
      <alignment horizontal="right" vertical="top" shrinkToFit="1"/>
    </xf>
    <xf numFmtId="169" fontId="25" fillId="0" borderId="70" xfId="1" applyNumberFormat="1" applyFont="1" applyFill="1" applyBorder="1" applyAlignment="1" applyProtection="1"/>
    <xf numFmtId="169" fontId="25" fillId="0" borderId="17" xfId="1" applyNumberFormat="1" applyFont="1" applyFill="1" applyBorder="1" applyAlignment="1" applyProtection="1"/>
    <xf numFmtId="169" fontId="5" fillId="0" borderId="66" xfId="1" applyNumberFormat="1" applyFont="1" applyFill="1" applyBorder="1"/>
    <xf numFmtId="169" fontId="5" fillId="0" borderId="7" xfId="1" applyNumberFormat="1" applyFont="1" applyFill="1" applyBorder="1"/>
    <xf numFmtId="169" fontId="5" fillId="0" borderId="105" xfId="1" applyNumberFormat="1" applyFont="1" applyFill="1" applyBorder="1"/>
    <xf numFmtId="169" fontId="5" fillId="0" borderId="27" xfId="0" applyNumberFormat="1" applyFont="1" applyFill="1" applyBorder="1"/>
    <xf numFmtId="10" fontId="5" fillId="0" borderId="27" xfId="0" applyNumberFormat="1" applyFont="1" applyFill="1" applyBorder="1" applyAlignment="1">
      <alignment horizontal="right"/>
    </xf>
    <xf numFmtId="169" fontId="4" fillId="0" borderId="28" xfId="0" applyNumberFormat="1" applyFont="1" applyFill="1" applyBorder="1"/>
    <xf numFmtId="10" fontId="4" fillId="0" borderId="49" xfId="0" applyNumberFormat="1" applyFont="1" applyFill="1" applyBorder="1" applyAlignment="1">
      <alignment horizontal="right"/>
    </xf>
    <xf numFmtId="0" fontId="5" fillId="0" borderId="32" xfId="0" applyFont="1" applyFill="1" applyBorder="1"/>
    <xf numFmtId="169" fontId="5" fillId="0" borderId="32" xfId="1" applyNumberFormat="1" applyFont="1" applyFill="1" applyBorder="1"/>
    <xf numFmtId="169" fontId="5" fillId="0" borderId="86" xfId="1" applyNumberFormat="1" applyFont="1" applyFill="1" applyBorder="1"/>
    <xf numFmtId="169" fontId="5" fillId="0" borderId="59" xfId="0" applyNumberFormat="1" applyFont="1" applyFill="1" applyBorder="1"/>
    <xf numFmtId="0" fontId="5" fillId="0" borderId="23" xfId="0" applyFont="1" applyFill="1" applyBorder="1"/>
    <xf numFmtId="169" fontId="5" fillId="0" borderId="25" xfId="1" applyNumberFormat="1" applyFont="1" applyFill="1" applyBorder="1"/>
    <xf numFmtId="169" fontId="5" fillId="0" borderId="64" xfId="1" applyNumberFormat="1" applyFont="1" applyFill="1" applyBorder="1"/>
    <xf numFmtId="169" fontId="5" fillId="0" borderId="71" xfId="0" applyNumberFormat="1" applyFont="1" applyFill="1" applyBorder="1"/>
    <xf numFmtId="169" fontId="5" fillId="0" borderId="77" xfId="1" applyNumberFormat="1" applyFont="1" applyFill="1" applyBorder="1"/>
    <xf numFmtId="169" fontId="5" fillId="0" borderId="30" xfId="0" applyNumberFormat="1" applyFont="1" applyFill="1" applyBorder="1"/>
    <xf numFmtId="169" fontId="5" fillId="0" borderId="87" xfId="1" applyNumberFormat="1" applyFont="1" applyFill="1" applyBorder="1"/>
    <xf numFmtId="0" fontId="5" fillId="0" borderId="46" xfId="0" applyFont="1" applyFill="1" applyBorder="1"/>
    <xf numFmtId="169" fontId="5" fillId="0" borderId="30" xfId="1" applyNumberFormat="1" applyFont="1" applyFill="1" applyBorder="1"/>
    <xf numFmtId="169" fontId="5" fillId="0" borderId="81" xfId="1" applyNumberFormat="1" applyFont="1" applyFill="1" applyBorder="1"/>
    <xf numFmtId="167" fontId="5" fillId="0" borderId="87" xfId="1" applyFont="1" applyFill="1" applyBorder="1" applyAlignment="1" applyProtection="1"/>
    <xf numFmtId="167" fontId="5" fillId="0" borderId="46" xfId="1" applyFont="1" applyFill="1" applyBorder="1" applyAlignment="1" applyProtection="1"/>
    <xf numFmtId="167" fontId="5" fillId="0" borderId="15" xfId="1" applyFont="1" applyFill="1" applyBorder="1" applyAlignment="1" applyProtection="1"/>
    <xf numFmtId="0" fontId="5" fillId="0" borderId="57" xfId="0" applyFont="1" applyFill="1" applyBorder="1"/>
    <xf numFmtId="169" fontId="5" fillId="0" borderId="57" xfId="1" applyNumberFormat="1" applyFont="1" applyFill="1" applyBorder="1"/>
    <xf numFmtId="169" fontId="5" fillId="0" borderId="102" xfId="1" applyNumberFormat="1" applyFont="1" applyFill="1" applyBorder="1" applyAlignment="1" applyProtection="1"/>
    <xf numFmtId="169" fontId="5" fillId="0" borderId="25" xfId="0" applyNumberFormat="1" applyFont="1" applyFill="1" applyBorder="1"/>
    <xf numFmtId="10" fontId="3" fillId="0" borderId="0" xfId="5" applyNumberFormat="1" applyFill="1"/>
    <xf numFmtId="4" fontId="5" fillId="0" borderId="0" xfId="0" applyNumberFormat="1" applyFont="1" applyFill="1" applyAlignment="1">
      <alignment horizontal="right"/>
    </xf>
    <xf numFmtId="3" fontId="5" fillId="0" borderId="0" xfId="0" applyNumberFormat="1" applyFont="1" applyFill="1"/>
    <xf numFmtId="10" fontId="5" fillId="0" borderId="46" xfId="5" applyNumberFormat="1" applyFont="1" applyFill="1" applyBorder="1" applyAlignment="1" applyProtection="1">
      <alignment horizontal="right"/>
    </xf>
    <xf numFmtId="10" fontId="5" fillId="0" borderId="32" xfId="5" applyNumberFormat="1" applyFont="1" applyFill="1" applyBorder="1" applyAlignment="1" applyProtection="1">
      <alignment horizontal="right"/>
    </xf>
  </cellXfs>
  <cellStyles count="10">
    <cellStyle name="Millares" xfId="1" builtinId="3"/>
    <cellStyle name="Millares 2" xfId="2" xr:uid="{00000000-0005-0000-0000-000001000000}"/>
    <cellStyle name="Millares_sep" xfId="8" xr:uid="{00000000-0005-0000-0000-000002000000}"/>
    <cellStyle name="Moneda" xfId="6" builtinId="4"/>
    <cellStyle name="Moneda 2" xfId="3" xr:uid="{00000000-0005-0000-0000-000004000000}"/>
    <cellStyle name="Normal" xfId="0" builtinId="0"/>
    <cellStyle name="Normal 2" xfId="4" xr:uid="{00000000-0005-0000-0000-000006000000}"/>
    <cellStyle name="Normal 2 2" xfId="9" xr:uid="{00000000-0005-0000-0000-000007000000}"/>
    <cellStyle name="Normal 3" xfId="7" xr:uid="{00000000-0005-0000-0000-000008000000}"/>
    <cellStyle name="Porcentaje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DEB3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23B8D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2323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1</xdr:row>
      <xdr:rowOff>57150</xdr:rowOff>
    </xdr:from>
    <xdr:to>
      <xdr:col>3</xdr:col>
      <xdr:colOff>1609725</xdr:colOff>
      <xdr:row>2</xdr:row>
      <xdr:rowOff>438150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140279E-50AE-424E-A719-67EFB304C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419100"/>
          <a:ext cx="26670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21"/>
  <sheetViews>
    <sheetView tabSelected="1" zoomScaleNormal="100" workbookViewId="0">
      <pane xSplit="6" ySplit="7" topLeftCell="L75" activePane="bottomRight" state="frozen"/>
      <selection pane="topRight" activeCell="F1" sqref="F1"/>
      <selection pane="bottomLeft" activeCell="A8" sqref="A8"/>
      <selection pane="bottomRight" activeCell="B2" sqref="B2:T91"/>
    </sheetView>
  </sheetViews>
  <sheetFormatPr baseColWidth="10" defaultRowHeight="12.75" x14ac:dyDescent="0.2"/>
  <cols>
    <col min="1" max="1" width="18" style="722" customWidth="1"/>
    <col min="2" max="2" width="49.5703125" style="726" customWidth="1"/>
    <col min="3" max="3" width="16.28515625" style="726" hidden="1" customWidth="1"/>
    <col min="4" max="4" width="16.42578125" style="724" hidden="1" customWidth="1"/>
    <col min="5" max="5" width="15.85546875" style="726" hidden="1" customWidth="1"/>
    <col min="6" max="6" width="16.85546875" style="726" customWidth="1"/>
    <col min="7" max="13" width="15" style="49" hidden="1" customWidth="1"/>
    <col min="14" max="18" width="17.28515625" style="49" hidden="1" customWidth="1"/>
    <col min="19" max="19" width="17.5703125" style="49" customWidth="1"/>
    <col min="20" max="20" width="13.85546875" style="725" customWidth="1"/>
    <col min="21" max="21" width="15.28515625" style="726" bestFit="1" customWidth="1"/>
    <col min="22" max="22" width="11.42578125" style="725"/>
    <col min="23" max="23" width="14.42578125" style="727" customWidth="1"/>
    <col min="24" max="24" width="16.140625" style="726" customWidth="1"/>
    <col min="25" max="25" width="17" style="726" customWidth="1"/>
    <col min="26" max="16384" width="11.42578125" style="726"/>
  </cols>
  <sheetData>
    <row r="1" spans="1:23" ht="12.75" customHeight="1" thickBot="1" x14ac:dyDescent="0.25">
      <c r="B1" s="723" t="s">
        <v>34</v>
      </c>
      <c r="C1" s="723"/>
      <c r="E1" s="723"/>
      <c r="F1" s="723"/>
      <c r="G1" s="723"/>
      <c r="H1" s="723"/>
      <c r="I1" s="723"/>
      <c r="J1" s="723"/>
      <c r="K1" s="723"/>
      <c r="L1" s="723"/>
      <c r="M1" s="723"/>
      <c r="N1" s="723"/>
      <c r="O1" s="723"/>
      <c r="P1" s="723"/>
      <c r="Q1" s="723"/>
      <c r="R1" s="723"/>
      <c r="S1" s="723"/>
    </row>
    <row r="2" spans="1:23" ht="15.75" customHeight="1" x14ac:dyDescent="0.25">
      <c r="B2" s="728" t="s">
        <v>43</v>
      </c>
      <c r="C2" s="729"/>
      <c r="D2" s="729"/>
      <c r="E2" s="729"/>
      <c r="F2" s="729"/>
      <c r="G2" s="729"/>
      <c r="H2" s="729"/>
      <c r="I2" s="729"/>
      <c r="J2" s="729"/>
      <c r="K2" s="729"/>
      <c r="L2" s="729"/>
      <c r="M2" s="729"/>
      <c r="N2" s="729"/>
      <c r="O2" s="729"/>
      <c r="P2" s="729"/>
      <c r="Q2" s="729"/>
      <c r="R2" s="729"/>
      <c r="S2" s="729"/>
      <c r="T2" s="730"/>
      <c r="U2" s="731"/>
      <c r="V2" s="732"/>
    </row>
    <row r="3" spans="1:23" ht="12.75" customHeight="1" x14ac:dyDescent="0.25">
      <c r="B3" s="733" t="s">
        <v>61</v>
      </c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  <c r="Q3" s="734"/>
      <c r="R3" s="734"/>
      <c r="S3" s="734"/>
      <c r="V3" s="735"/>
    </row>
    <row r="4" spans="1:23" ht="13.5" customHeight="1" thickBot="1" x14ac:dyDescent="0.3">
      <c r="B4" s="736" t="s">
        <v>278</v>
      </c>
      <c r="C4" s="737"/>
      <c r="D4" s="737"/>
      <c r="E4" s="737"/>
      <c r="F4" s="737"/>
      <c r="G4" s="737"/>
      <c r="H4" s="737"/>
      <c r="I4" s="737"/>
      <c r="J4" s="737"/>
      <c r="K4" s="737"/>
      <c r="L4" s="737"/>
      <c r="M4" s="737"/>
      <c r="N4" s="737"/>
      <c r="O4" s="737"/>
      <c r="P4" s="737"/>
      <c r="Q4" s="737"/>
      <c r="R4" s="737"/>
      <c r="S4" s="737"/>
      <c r="T4" s="738"/>
      <c r="U4" s="739"/>
      <c r="V4" s="740"/>
    </row>
    <row r="5" spans="1:23" ht="13.5" thickBot="1" x14ac:dyDescent="0.25">
      <c r="B5" s="741" t="s">
        <v>203</v>
      </c>
      <c r="C5" s="739"/>
      <c r="D5" s="742" t="s">
        <v>34</v>
      </c>
      <c r="E5" s="739"/>
      <c r="F5" s="739"/>
      <c r="G5" s="5"/>
      <c r="H5" s="5"/>
      <c r="I5" s="5"/>
      <c r="J5" s="5"/>
      <c r="K5" s="5"/>
      <c r="L5" s="5"/>
      <c r="M5" s="5"/>
      <c r="N5" s="5" t="s">
        <v>34</v>
      </c>
      <c r="O5" s="5" t="s">
        <v>34</v>
      </c>
      <c r="P5" s="5" t="s">
        <v>34</v>
      </c>
      <c r="Q5" s="5" t="s">
        <v>34</v>
      </c>
      <c r="R5" s="5" t="s">
        <v>34</v>
      </c>
      <c r="S5" s="5"/>
    </row>
    <row r="6" spans="1:23" ht="15.75" customHeight="1" thickBot="1" x14ac:dyDescent="0.25">
      <c r="B6" s="743" t="s">
        <v>0</v>
      </c>
      <c r="C6" s="744" t="s">
        <v>62</v>
      </c>
      <c r="D6" s="745" t="s">
        <v>268</v>
      </c>
      <c r="E6" s="746"/>
      <c r="F6" s="747" t="s">
        <v>2</v>
      </c>
      <c r="G6" s="653" t="s">
        <v>44</v>
      </c>
      <c r="H6" s="653" t="s">
        <v>260</v>
      </c>
      <c r="I6" s="748" t="s">
        <v>264</v>
      </c>
      <c r="J6" s="748" t="s">
        <v>7</v>
      </c>
      <c r="K6" s="748" t="s">
        <v>9</v>
      </c>
      <c r="L6" s="748" t="s">
        <v>11</v>
      </c>
      <c r="M6" s="653" t="s">
        <v>13</v>
      </c>
      <c r="N6" s="653" t="s">
        <v>15</v>
      </c>
      <c r="O6" s="653" t="s">
        <v>17</v>
      </c>
      <c r="P6" s="653" t="s">
        <v>19</v>
      </c>
      <c r="Q6" s="653" t="s">
        <v>21</v>
      </c>
      <c r="R6" s="749" t="s">
        <v>22</v>
      </c>
      <c r="S6" s="648" t="s">
        <v>275</v>
      </c>
      <c r="T6" s="747" t="s">
        <v>50</v>
      </c>
      <c r="U6" s="750" t="s">
        <v>80</v>
      </c>
      <c r="V6" s="751" t="s">
        <v>81</v>
      </c>
    </row>
    <row r="7" spans="1:23" ht="36.75" customHeight="1" thickBot="1" x14ac:dyDescent="0.25">
      <c r="B7" s="752"/>
      <c r="C7" s="753"/>
      <c r="D7" s="754" t="s">
        <v>23</v>
      </c>
      <c r="E7" s="754" t="s">
        <v>24</v>
      </c>
      <c r="F7" s="755"/>
      <c r="G7" s="654"/>
      <c r="H7" s="654"/>
      <c r="I7" s="756"/>
      <c r="J7" s="756"/>
      <c r="K7" s="756"/>
      <c r="L7" s="756"/>
      <c r="M7" s="654"/>
      <c r="N7" s="654"/>
      <c r="O7" s="654"/>
      <c r="P7" s="654"/>
      <c r="Q7" s="654"/>
      <c r="R7" s="757"/>
      <c r="S7" s="649" t="s">
        <v>26</v>
      </c>
      <c r="T7" s="755"/>
      <c r="U7" s="758"/>
      <c r="V7" s="759"/>
    </row>
    <row r="8" spans="1:23" x14ac:dyDescent="0.2">
      <c r="A8" s="722">
        <f>SUM(D15+D23+D24)</f>
        <v>16393408578</v>
      </c>
      <c r="B8" s="760"/>
      <c r="C8" s="761"/>
      <c r="D8" s="762"/>
      <c r="E8" s="761"/>
      <c r="F8" s="763" t="s">
        <v>34</v>
      </c>
      <c r="G8" s="622"/>
      <c r="H8" s="13"/>
      <c r="I8" s="622"/>
      <c r="J8" s="13"/>
      <c r="K8" s="13"/>
      <c r="L8" s="13"/>
      <c r="M8" s="13"/>
      <c r="N8" s="13"/>
      <c r="O8" s="13"/>
      <c r="P8" s="13"/>
      <c r="Q8" s="13"/>
      <c r="R8" s="247"/>
      <c r="S8" s="13"/>
      <c r="T8" s="732"/>
      <c r="U8" s="731"/>
      <c r="V8" s="764"/>
    </row>
    <row r="9" spans="1:23" x14ac:dyDescent="0.2">
      <c r="B9" s="765" t="s">
        <v>51</v>
      </c>
      <c r="C9" s="621">
        <f>+C10</f>
        <v>11879823723</v>
      </c>
      <c r="D9" s="766">
        <v>0</v>
      </c>
      <c r="E9" s="344">
        <v>0</v>
      </c>
      <c r="F9" s="637">
        <f>+C9+D9-E9</f>
        <v>11879823723</v>
      </c>
      <c r="G9" s="623">
        <v>0</v>
      </c>
      <c r="H9" s="344">
        <v>0</v>
      </c>
      <c r="I9" s="623">
        <v>0</v>
      </c>
      <c r="J9" s="344">
        <v>0</v>
      </c>
      <c r="K9" s="344">
        <v>0</v>
      </c>
      <c r="L9" s="344">
        <v>0</v>
      </c>
      <c r="M9" s="344">
        <v>0</v>
      </c>
      <c r="N9" s="344">
        <v>0</v>
      </c>
      <c r="O9" s="344">
        <v>0</v>
      </c>
      <c r="P9" s="344">
        <v>0</v>
      </c>
      <c r="Q9" s="344">
        <v>0</v>
      </c>
      <c r="R9" s="236">
        <v>0</v>
      </c>
      <c r="S9" s="344">
        <f>SUM(G9)</f>
        <v>0</v>
      </c>
      <c r="T9" s="618">
        <f>+S9/F9</f>
        <v>0</v>
      </c>
      <c r="U9" s="767">
        <f>+F9-S9</f>
        <v>11879823723</v>
      </c>
      <c r="V9" s="768">
        <f>SUM(U9)/F9</f>
        <v>1</v>
      </c>
      <c r="W9" s="769">
        <f>SUM(V9+T9)</f>
        <v>1</v>
      </c>
    </row>
    <row r="10" spans="1:23" x14ac:dyDescent="0.2">
      <c r="A10" s="722">
        <v>1002</v>
      </c>
      <c r="B10" s="770" t="s">
        <v>67</v>
      </c>
      <c r="C10" s="173">
        <v>11879823723</v>
      </c>
      <c r="D10" s="771">
        <v>0</v>
      </c>
      <c r="E10" s="40">
        <v>0</v>
      </c>
      <c r="F10" s="217">
        <f>+C10+D10-E10</f>
        <v>11879823723</v>
      </c>
      <c r="G10" s="137">
        <v>0</v>
      </c>
      <c r="H10" s="40">
        <v>0</v>
      </c>
      <c r="I10" s="137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248">
        <v>0</v>
      </c>
      <c r="S10" s="344">
        <v>0</v>
      </c>
      <c r="T10" s="618">
        <f>+S10/F10</f>
        <v>0</v>
      </c>
      <c r="U10" s="767">
        <f>+F10-S10</f>
        <v>11879823723</v>
      </c>
      <c r="V10" s="768">
        <f>SUM(U10)/F10</f>
        <v>1</v>
      </c>
      <c r="W10" s="769">
        <f t="shared" ref="W10:W76" si="0">SUM(V10+T10)</f>
        <v>1</v>
      </c>
    </row>
    <row r="11" spans="1:23" ht="13.5" thickBot="1" x14ac:dyDescent="0.25">
      <c r="B11" s="770"/>
      <c r="C11" s="772"/>
      <c r="D11" s="771"/>
      <c r="E11" s="773"/>
      <c r="F11" s="631"/>
      <c r="G11" s="5"/>
      <c r="H11" s="50"/>
      <c r="I11" s="5"/>
      <c r="J11" s="50"/>
      <c r="K11" s="50"/>
      <c r="L11" s="50"/>
      <c r="M11" s="50"/>
      <c r="N11" s="50"/>
      <c r="O11" s="50"/>
      <c r="P11" s="50"/>
      <c r="Q11" s="50"/>
      <c r="R11" s="6"/>
      <c r="S11" s="344" t="s">
        <v>34</v>
      </c>
      <c r="T11" s="619" t="s">
        <v>34</v>
      </c>
      <c r="U11" s="774" t="s">
        <v>34</v>
      </c>
      <c r="V11" s="775" t="s">
        <v>34</v>
      </c>
      <c r="W11" s="769" t="e">
        <f t="shared" si="0"/>
        <v>#VALUE!</v>
      </c>
    </row>
    <row r="12" spans="1:23" ht="13.5" thickBot="1" x14ac:dyDescent="0.25">
      <c r="B12" s="776" t="s">
        <v>35</v>
      </c>
      <c r="C12" s="59">
        <f t="shared" ref="C12:I12" si="1">+C14+C21</f>
        <v>21692181230</v>
      </c>
      <c r="D12" s="61">
        <f t="shared" si="1"/>
        <v>16393408578</v>
      </c>
      <c r="E12" s="59">
        <f t="shared" si="1"/>
        <v>0</v>
      </c>
      <c r="F12" s="108">
        <f t="shared" si="1"/>
        <v>38085589808</v>
      </c>
      <c r="G12" s="107">
        <f t="shared" si="1"/>
        <v>3464791710.29</v>
      </c>
      <c r="H12" s="59">
        <f t="shared" si="1"/>
        <v>5249286170.7700005</v>
      </c>
      <c r="I12" s="107">
        <f t="shared" si="1"/>
        <v>4559836879.2800007</v>
      </c>
      <c r="J12" s="59">
        <f t="shared" ref="J12:O12" si="2">SUM(J14+J21)</f>
        <v>3453373615.4300003</v>
      </c>
      <c r="K12" s="59">
        <f t="shared" si="2"/>
        <v>3465303214.1799998</v>
      </c>
      <c r="L12" s="59">
        <f t="shared" si="2"/>
        <v>2829497441</v>
      </c>
      <c r="M12" s="59">
        <f t="shared" si="2"/>
        <v>3223669464.3900003</v>
      </c>
      <c r="N12" s="59">
        <f t="shared" si="2"/>
        <v>3700127427.3699999</v>
      </c>
      <c r="O12" s="59">
        <f t="shared" si="2"/>
        <v>3323234115</v>
      </c>
      <c r="P12" s="59">
        <f>SUM(P14+P21+P20)</f>
        <v>3612544729.0700002</v>
      </c>
      <c r="Q12" s="59">
        <f>SUM(Q14+Q21+Q20)</f>
        <v>4305873633.1599998</v>
      </c>
      <c r="R12" s="108">
        <f>SUM(R14+R21+R20)</f>
        <v>2598011659.9499998</v>
      </c>
      <c r="S12" s="59">
        <f>SUM(S14+S21+S20)</f>
        <v>43785550059.889999</v>
      </c>
      <c r="T12" s="625">
        <f>+S12/F12</f>
        <v>1.1496618611035061</v>
      </c>
      <c r="U12" s="59">
        <f>+U14+U21</f>
        <v>-5684960251.8899994</v>
      </c>
      <c r="V12" s="625">
        <f>SUM(U12)/F12</f>
        <v>-0.14926801135414886</v>
      </c>
      <c r="W12" s="769">
        <f t="shared" si="0"/>
        <v>1.0003938497493572</v>
      </c>
    </row>
    <row r="13" spans="1:23" ht="13.5" thickBot="1" x14ac:dyDescent="0.25">
      <c r="B13" s="770"/>
      <c r="C13" s="777"/>
      <c r="D13" s="771"/>
      <c r="E13" s="772"/>
      <c r="F13" s="638"/>
      <c r="H13" s="259"/>
      <c r="J13" s="259"/>
      <c r="K13" s="259"/>
      <c r="L13" s="259"/>
      <c r="M13" s="259"/>
      <c r="N13" s="259"/>
      <c r="O13" s="259"/>
      <c r="P13" s="259"/>
      <c r="Q13" s="259"/>
      <c r="R13" s="631"/>
      <c r="S13" s="59">
        <f>SUM(G13)</f>
        <v>0</v>
      </c>
      <c r="T13" s="620" t="s">
        <v>34</v>
      </c>
      <c r="U13" s="778" t="s">
        <v>34</v>
      </c>
      <c r="V13" s="779" t="s">
        <v>34</v>
      </c>
      <c r="W13" s="769" t="e">
        <f t="shared" si="0"/>
        <v>#VALUE!</v>
      </c>
    </row>
    <row r="14" spans="1:23" ht="13.5" thickBot="1" x14ac:dyDescent="0.25">
      <c r="B14" s="780" t="s">
        <v>52</v>
      </c>
      <c r="C14" s="59">
        <f t="shared" ref="C14:J14" si="3">SUM(C15:C17)</f>
        <v>18375118094</v>
      </c>
      <c r="D14" s="61">
        <f t="shared" si="3"/>
        <v>12915665727</v>
      </c>
      <c r="E14" s="59">
        <f t="shared" si="3"/>
        <v>0</v>
      </c>
      <c r="F14" s="108">
        <f t="shared" si="3"/>
        <v>31290783821</v>
      </c>
      <c r="G14" s="107">
        <f t="shared" si="3"/>
        <v>2333414154.0700002</v>
      </c>
      <c r="H14" s="59">
        <f t="shared" si="3"/>
        <v>1674643305</v>
      </c>
      <c r="I14" s="107">
        <f t="shared" si="3"/>
        <v>2311249464.9299998</v>
      </c>
      <c r="J14" s="59">
        <f t="shared" si="3"/>
        <v>2485765690.9000001</v>
      </c>
      <c r="K14" s="59">
        <f t="shared" ref="K14:S14" si="4">SUM(K15:K17)</f>
        <v>2444923404.27</v>
      </c>
      <c r="L14" s="59">
        <f t="shared" si="4"/>
        <v>2011714605</v>
      </c>
      <c r="M14" s="59">
        <f t="shared" si="4"/>
        <v>2436238014.3800001</v>
      </c>
      <c r="N14" s="59">
        <f t="shared" si="4"/>
        <v>2677697017.6500001</v>
      </c>
      <c r="O14" s="59">
        <f t="shared" si="4"/>
        <v>2328350126</v>
      </c>
      <c r="P14" s="59">
        <f>SUM(P15:P17)</f>
        <v>2567696237</v>
      </c>
      <c r="Q14" s="59">
        <f>SUM(Q15:Q17)</f>
        <v>2630737385</v>
      </c>
      <c r="R14" s="108">
        <f>SUM(R15:R17)</f>
        <v>2185432426.5999999</v>
      </c>
      <c r="S14" s="108">
        <f t="shared" si="4"/>
        <v>28087861830.799999</v>
      </c>
      <c r="T14" s="625">
        <f>+S14/F14</f>
        <v>0.8976400844247806</v>
      </c>
      <c r="U14" s="781">
        <f>+F14-S14</f>
        <v>3202921990.2000008</v>
      </c>
      <c r="V14" s="782">
        <f>SUM(U14)/F14</f>
        <v>0.1023599155752194</v>
      </c>
      <c r="W14" s="769">
        <f t="shared" si="0"/>
        <v>1</v>
      </c>
    </row>
    <row r="15" spans="1:23" x14ac:dyDescent="0.2">
      <c r="A15" s="722">
        <v>1102060080302</v>
      </c>
      <c r="B15" s="783" t="s">
        <v>53</v>
      </c>
      <c r="C15" s="86">
        <v>18375118094</v>
      </c>
      <c r="D15" s="784">
        <v>12915665727</v>
      </c>
      <c r="E15" s="785">
        <v>0</v>
      </c>
      <c r="F15" s="75">
        <f>+C15+D15-E15</f>
        <v>31290783821</v>
      </c>
      <c r="G15" s="76">
        <v>2333175823.0700002</v>
      </c>
      <c r="H15" s="75">
        <v>1554986160</v>
      </c>
      <c r="I15" s="76">
        <v>2218187037.5599999</v>
      </c>
      <c r="J15" s="75">
        <v>2485302897.9000001</v>
      </c>
      <c r="K15" s="75">
        <v>2398516348.1100001</v>
      </c>
      <c r="L15" s="75">
        <v>2008286077</v>
      </c>
      <c r="M15" s="75">
        <v>2402982635.3800001</v>
      </c>
      <c r="N15" s="75">
        <v>2674737291.6500001</v>
      </c>
      <c r="O15" s="75">
        <v>2326781346</v>
      </c>
      <c r="P15" s="786">
        <v>2565392690</v>
      </c>
      <c r="Q15" s="75">
        <v>2352809070</v>
      </c>
      <c r="R15" s="249">
        <v>2183588190.5999999</v>
      </c>
      <c r="S15" s="721">
        <f>SUM(G15:R15)</f>
        <v>27504745567.27</v>
      </c>
      <c r="T15" s="779">
        <f>+S15/F15</f>
        <v>0.87900468472160487</v>
      </c>
      <c r="U15" s="616">
        <f>+F15-S15</f>
        <v>3786038253.7299995</v>
      </c>
      <c r="V15" s="787">
        <f>SUM(U15)/F15</f>
        <v>0.1209953152783951</v>
      </c>
      <c r="W15" s="769">
        <f t="shared" si="0"/>
        <v>1</v>
      </c>
    </row>
    <row r="16" spans="1:23" x14ac:dyDescent="0.2">
      <c r="A16" s="722">
        <v>1102060090202</v>
      </c>
      <c r="B16" s="788" t="s">
        <v>36</v>
      </c>
      <c r="C16" s="86">
        <v>0</v>
      </c>
      <c r="D16" s="766">
        <v>0</v>
      </c>
      <c r="E16" s="785">
        <v>0</v>
      </c>
      <c r="F16" s="86">
        <v>0</v>
      </c>
      <c r="G16" s="117">
        <v>0</v>
      </c>
      <c r="H16" s="83">
        <v>119274599</v>
      </c>
      <c r="I16" s="117">
        <v>93003520.370000005</v>
      </c>
      <c r="J16" s="83">
        <v>452012</v>
      </c>
      <c r="K16" s="83">
        <v>46114137.159999996</v>
      </c>
      <c r="L16" s="83">
        <v>700906</v>
      </c>
      <c r="M16" s="83">
        <v>33209158</v>
      </c>
      <c r="N16" s="83">
        <v>2883125</v>
      </c>
      <c r="O16" s="83">
        <v>257636</v>
      </c>
      <c r="P16" s="789">
        <v>173106</v>
      </c>
      <c r="Q16" s="83">
        <v>70743</v>
      </c>
      <c r="R16" s="250">
        <v>1700465</v>
      </c>
      <c r="S16" s="175">
        <f t="shared" ref="S16:S17" si="5">SUM(G16:R16)</f>
        <v>297839407.52999997</v>
      </c>
      <c r="T16" s="790">
        <f>+F16/S16</f>
        <v>0</v>
      </c>
      <c r="U16" s="175">
        <f>+F16-S16</f>
        <v>-297839407.52999997</v>
      </c>
      <c r="V16" s="768">
        <v>0</v>
      </c>
      <c r="W16" s="769">
        <f t="shared" si="0"/>
        <v>0</v>
      </c>
    </row>
    <row r="17" spans="1:25" ht="13.5" thickBot="1" x14ac:dyDescent="0.25">
      <c r="A17" s="722">
        <v>1102060080601</v>
      </c>
      <c r="B17" s="791" t="s">
        <v>209</v>
      </c>
      <c r="C17" s="173">
        <v>0</v>
      </c>
      <c r="D17" s="792">
        <v>0</v>
      </c>
      <c r="E17" s="793">
        <v>0</v>
      </c>
      <c r="F17" s="173">
        <v>0</v>
      </c>
      <c r="G17" s="69">
        <v>238331</v>
      </c>
      <c r="H17" s="173">
        <v>382546</v>
      </c>
      <c r="I17" s="69">
        <v>58907</v>
      </c>
      <c r="J17" s="173">
        <v>10781</v>
      </c>
      <c r="K17" s="173">
        <v>292919</v>
      </c>
      <c r="L17" s="173">
        <v>2727622</v>
      </c>
      <c r="M17" s="173">
        <v>46221</v>
      </c>
      <c r="N17" s="173">
        <v>76601</v>
      </c>
      <c r="O17" s="173">
        <v>1311144</v>
      </c>
      <c r="P17" s="198">
        <v>2130441</v>
      </c>
      <c r="Q17" s="173">
        <v>277857572</v>
      </c>
      <c r="R17" s="794">
        <v>143771</v>
      </c>
      <c r="S17" s="218">
        <f t="shared" si="5"/>
        <v>285276856</v>
      </c>
      <c r="T17" s="795">
        <f>+F17/S17</f>
        <v>0</v>
      </c>
      <c r="U17" s="634">
        <f>+F17-S17</f>
        <v>-285276856</v>
      </c>
      <c r="V17" s="796">
        <v>0</v>
      </c>
      <c r="W17" s="769">
        <f t="shared" si="0"/>
        <v>0</v>
      </c>
    </row>
    <row r="18" spans="1:25" ht="13.5" thickBot="1" x14ac:dyDescent="0.25">
      <c r="A18" s="722">
        <v>1201</v>
      </c>
      <c r="B18" s="797" t="s">
        <v>273</v>
      </c>
      <c r="C18" s="616"/>
      <c r="D18" s="798"/>
      <c r="E18" s="799"/>
      <c r="F18" s="616"/>
      <c r="G18" s="632"/>
      <c r="H18" s="616"/>
      <c r="I18" s="632"/>
      <c r="J18" s="616"/>
      <c r="K18" s="616"/>
      <c r="L18" s="616"/>
      <c r="M18" s="616"/>
      <c r="N18" s="616"/>
      <c r="O18" s="616"/>
      <c r="P18" s="800">
        <f>SUM(P20)</f>
        <v>3000000</v>
      </c>
      <c r="Q18" s="616">
        <f>SUM(Q20)</f>
        <v>12000000</v>
      </c>
      <c r="R18" s="632">
        <f>SUM(R20)</f>
        <v>0</v>
      </c>
      <c r="S18" s="616">
        <f>SUM(S20)</f>
        <v>15000000</v>
      </c>
      <c r="T18" s="801"/>
      <c r="U18" s="632"/>
      <c r="V18" s="801"/>
      <c r="W18" s="769"/>
    </row>
    <row r="19" spans="1:25" x14ac:dyDescent="0.2">
      <c r="A19" s="722">
        <v>120102</v>
      </c>
      <c r="B19" s="802" t="s">
        <v>272</v>
      </c>
      <c r="C19" s="111"/>
      <c r="D19" s="803"/>
      <c r="E19" s="804"/>
      <c r="F19" s="111"/>
      <c r="G19" s="636"/>
      <c r="H19" s="215"/>
      <c r="I19" s="215"/>
      <c r="J19" s="215"/>
      <c r="K19" s="215"/>
      <c r="L19" s="215"/>
      <c r="M19" s="215"/>
      <c r="N19" s="215"/>
      <c r="O19" s="215"/>
      <c r="P19" s="805"/>
      <c r="Q19" s="111"/>
      <c r="R19" s="213"/>
      <c r="S19" s="111"/>
      <c r="T19" s="806"/>
      <c r="U19" s="135"/>
      <c r="V19" s="806"/>
      <c r="W19" s="769"/>
    </row>
    <row r="20" spans="1:25" ht="13.5" thickBot="1" x14ac:dyDescent="0.25">
      <c r="A20" s="722">
        <v>12010200102</v>
      </c>
      <c r="B20" s="807" t="s">
        <v>274</v>
      </c>
      <c r="C20" s="808">
        <v>0</v>
      </c>
      <c r="D20" s="809">
        <v>0</v>
      </c>
      <c r="E20" s="808">
        <v>0</v>
      </c>
      <c r="F20" s="176">
        <v>0</v>
      </c>
      <c r="G20" s="639"/>
      <c r="H20" s="810"/>
      <c r="I20" s="810"/>
      <c r="J20" s="810"/>
      <c r="K20" s="810"/>
      <c r="L20" s="810"/>
      <c r="M20" s="810"/>
      <c r="N20" s="810"/>
      <c r="O20" s="810"/>
      <c r="P20" s="811">
        <v>3000000</v>
      </c>
      <c r="Q20" s="812">
        <v>12000000</v>
      </c>
      <c r="R20" s="813">
        <v>0</v>
      </c>
      <c r="S20" s="176">
        <f>SUM(P20:Q20)</f>
        <v>15000000</v>
      </c>
      <c r="T20" s="814">
        <f>+F20/S20</f>
        <v>0</v>
      </c>
      <c r="U20" s="815">
        <v>0</v>
      </c>
      <c r="V20" s="815">
        <v>0</v>
      </c>
      <c r="W20" s="769">
        <v>0</v>
      </c>
    </row>
    <row r="21" spans="1:25" ht="13.5" thickBot="1" x14ac:dyDescent="0.25">
      <c r="B21" s="780" t="s">
        <v>79</v>
      </c>
      <c r="C21" s="210">
        <f>SUM(C22:C24)</f>
        <v>3317063136</v>
      </c>
      <c r="D21" s="816">
        <f t="shared" ref="D21:I21" si="6">SUM(D23:D24)</f>
        <v>3477742851</v>
      </c>
      <c r="E21" s="635">
        <f t="shared" si="6"/>
        <v>0</v>
      </c>
      <c r="F21" s="210">
        <f t="shared" si="6"/>
        <v>6794805987</v>
      </c>
      <c r="G21" s="633">
        <f t="shared" si="6"/>
        <v>1131377556.22</v>
      </c>
      <c r="H21" s="210">
        <f t="shared" si="6"/>
        <v>3574642865.77</v>
      </c>
      <c r="I21" s="633">
        <f t="shared" si="6"/>
        <v>2248587414.3500004</v>
      </c>
      <c r="J21" s="210">
        <f t="shared" ref="J21:S21" si="7">SUM(J22:J24)</f>
        <v>967607924.52999997</v>
      </c>
      <c r="K21" s="210">
        <f t="shared" si="7"/>
        <v>1020379809.91</v>
      </c>
      <c r="L21" s="210">
        <f t="shared" si="7"/>
        <v>817782836</v>
      </c>
      <c r="M21" s="210">
        <f t="shared" si="7"/>
        <v>787431450.00999999</v>
      </c>
      <c r="N21" s="210">
        <f t="shared" si="7"/>
        <v>1022430409.72</v>
      </c>
      <c r="O21" s="210">
        <f t="shared" si="7"/>
        <v>994883989</v>
      </c>
      <c r="P21" s="186">
        <f t="shared" si="7"/>
        <v>1041848492.0700001</v>
      </c>
      <c r="Q21" s="210">
        <f t="shared" ref="Q21:R21" si="8">SUM(Q22:Q24)</f>
        <v>1663136248.1599998</v>
      </c>
      <c r="R21" s="635">
        <f t="shared" si="8"/>
        <v>412579233.35000002</v>
      </c>
      <c r="S21" s="210">
        <f t="shared" si="7"/>
        <v>15682688229.09</v>
      </c>
      <c r="T21" s="640">
        <f>+S21/F21</f>
        <v>2.3080406208940372</v>
      </c>
      <c r="U21" s="633">
        <f>+F21-S21</f>
        <v>-8887882242.0900002</v>
      </c>
      <c r="V21" s="817">
        <v>0</v>
      </c>
      <c r="W21" s="769">
        <f t="shared" si="0"/>
        <v>2.3080406208940372</v>
      </c>
    </row>
    <row r="22" spans="1:25" x14ac:dyDescent="0.2">
      <c r="A22" s="722">
        <v>120501</v>
      </c>
      <c r="B22" s="783" t="s">
        <v>265</v>
      </c>
      <c r="C22" s="175">
        <v>0</v>
      </c>
      <c r="D22" s="818">
        <v>0</v>
      </c>
      <c r="E22" s="819">
        <v>0</v>
      </c>
      <c r="F22" s="175">
        <v>0</v>
      </c>
      <c r="G22" s="89">
        <v>0</v>
      </c>
      <c r="H22" s="175">
        <v>0</v>
      </c>
      <c r="I22" s="89">
        <v>0</v>
      </c>
      <c r="J22" s="175">
        <v>1266</v>
      </c>
      <c r="K22" s="169"/>
      <c r="L22" s="169"/>
      <c r="M22" s="175">
        <v>2561</v>
      </c>
      <c r="N22" s="175"/>
      <c r="O22" s="175"/>
      <c r="P22" s="175"/>
      <c r="Q22" s="175"/>
      <c r="R22" s="89"/>
      <c r="S22" s="175">
        <f>SUM(G22:R22)</f>
        <v>3827</v>
      </c>
      <c r="T22" s="790">
        <v>0</v>
      </c>
      <c r="U22" s="767">
        <f>+F22-S22</f>
        <v>-3827</v>
      </c>
      <c r="V22" s="768">
        <v>0</v>
      </c>
      <c r="W22" s="769">
        <f t="shared" si="0"/>
        <v>0</v>
      </c>
    </row>
    <row r="23" spans="1:25" x14ac:dyDescent="0.2">
      <c r="A23" s="722">
        <v>120502001</v>
      </c>
      <c r="B23" s="783" t="s">
        <v>54</v>
      </c>
      <c r="C23" s="175">
        <v>5693917</v>
      </c>
      <c r="D23" s="818">
        <v>4067083</v>
      </c>
      <c r="E23" s="819">
        <v>0</v>
      </c>
      <c r="F23" s="175">
        <f>+C23+D23-E23</f>
        <v>9761000</v>
      </c>
      <c r="G23" s="89">
        <v>49399535.219999999</v>
      </c>
      <c r="H23" s="175">
        <v>1555453</v>
      </c>
      <c r="I23" s="89">
        <v>1442022.82</v>
      </c>
      <c r="J23" s="175">
        <v>2176215</v>
      </c>
      <c r="K23" s="169">
        <v>729955.23</v>
      </c>
      <c r="L23" s="169">
        <v>29361831</v>
      </c>
      <c r="M23" s="175">
        <v>542312.38</v>
      </c>
      <c r="N23" s="175">
        <v>4037833.28</v>
      </c>
      <c r="O23" s="175">
        <v>596378</v>
      </c>
      <c r="P23" s="175">
        <v>710883</v>
      </c>
      <c r="Q23" s="175">
        <v>3949761.57</v>
      </c>
      <c r="R23" s="89">
        <v>348219.98</v>
      </c>
      <c r="S23" s="175">
        <f t="shared" ref="S23:S24" si="9">SUM(G23:R23)</f>
        <v>94850400.479999989</v>
      </c>
      <c r="T23" s="790">
        <v>0</v>
      </c>
      <c r="U23" s="767">
        <f>+F23-S23</f>
        <v>-85089400.479999989</v>
      </c>
      <c r="V23" s="768">
        <v>0</v>
      </c>
      <c r="W23" s="769">
        <f t="shared" si="0"/>
        <v>0</v>
      </c>
    </row>
    <row r="24" spans="1:25" x14ac:dyDescent="0.2">
      <c r="A24" s="722">
        <v>120502002</v>
      </c>
      <c r="B24" s="820" t="s">
        <v>55</v>
      </c>
      <c r="C24" s="175">
        <v>3311369219</v>
      </c>
      <c r="D24" s="818">
        <v>3473675768</v>
      </c>
      <c r="E24" s="819">
        <v>0</v>
      </c>
      <c r="F24" s="175">
        <f>+C24+D24-E24</f>
        <v>6785044987</v>
      </c>
      <c r="G24" s="89">
        <v>1081978021</v>
      </c>
      <c r="H24" s="175">
        <v>3573087412.77</v>
      </c>
      <c r="I24" s="89">
        <v>2247145391.5300002</v>
      </c>
      <c r="J24" s="175">
        <v>965430443.52999997</v>
      </c>
      <c r="K24" s="169">
        <v>1019649854.6799999</v>
      </c>
      <c r="L24" s="169">
        <v>788421005</v>
      </c>
      <c r="M24" s="175">
        <v>786886576.63</v>
      </c>
      <c r="N24" s="175">
        <v>1018392576.4400001</v>
      </c>
      <c r="O24" s="175">
        <v>994287611</v>
      </c>
      <c r="P24" s="175">
        <v>1041137609.0700001</v>
      </c>
      <c r="Q24" s="175">
        <v>1659186486.5899999</v>
      </c>
      <c r="R24" s="89">
        <v>412231013.37</v>
      </c>
      <c r="S24" s="175">
        <f t="shared" si="9"/>
        <v>15587834001.610001</v>
      </c>
      <c r="T24" s="790">
        <f>+S24/F24</f>
        <v>2.2973810831727652</v>
      </c>
      <c r="U24" s="767">
        <f>+F24-S24</f>
        <v>-8802789014.6100006</v>
      </c>
      <c r="V24" s="768">
        <v>0</v>
      </c>
      <c r="W24" s="769">
        <f t="shared" si="0"/>
        <v>2.2973810831727652</v>
      </c>
    </row>
    <row r="25" spans="1:25" ht="13.5" thickBot="1" x14ac:dyDescent="0.25">
      <c r="B25" s="741"/>
      <c r="C25" s="821"/>
      <c r="D25" s="822" t="s">
        <v>34</v>
      </c>
      <c r="E25" s="823"/>
      <c r="F25" s="50"/>
      <c r="G25" s="5"/>
      <c r="H25" s="50"/>
      <c r="I25" s="5"/>
      <c r="J25" s="50"/>
      <c r="K25" s="55"/>
      <c r="L25" s="55"/>
      <c r="M25" s="50"/>
      <c r="N25" s="50"/>
      <c r="O25" s="50"/>
      <c r="P25" s="50"/>
      <c r="Q25" s="50"/>
      <c r="R25" s="5"/>
      <c r="S25" s="95">
        <f>SUM(G25:N25)</f>
        <v>0</v>
      </c>
      <c r="T25" s="790"/>
      <c r="U25" s="767"/>
      <c r="V25" s="768"/>
      <c r="W25" s="769" t="s">
        <v>34</v>
      </c>
    </row>
    <row r="26" spans="1:25" ht="13.5" thickBot="1" x14ac:dyDescent="0.25">
      <c r="B26" s="780" t="s">
        <v>56</v>
      </c>
      <c r="C26" s="61">
        <f t="shared" ref="C26:S26" si="10">+C9+C12</f>
        <v>33572004953</v>
      </c>
      <c r="D26" s="59">
        <f t="shared" si="10"/>
        <v>16393408578</v>
      </c>
      <c r="E26" s="108">
        <f t="shared" si="10"/>
        <v>0</v>
      </c>
      <c r="F26" s="59">
        <f t="shared" si="10"/>
        <v>49965413531</v>
      </c>
      <c r="G26" s="107">
        <f t="shared" si="10"/>
        <v>3464791710.29</v>
      </c>
      <c r="H26" s="59">
        <f t="shared" si="10"/>
        <v>5249286170.7700005</v>
      </c>
      <c r="I26" s="107">
        <f t="shared" si="10"/>
        <v>4559836879.2800007</v>
      </c>
      <c r="J26" s="59">
        <f t="shared" si="10"/>
        <v>3453373615.4300003</v>
      </c>
      <c r="K26" s="59">
        <f t="shared" si="10"/>
        <v>3465303214.1799998</v>
      </c>
      <c r="L26" s="59">
        <f t="shared" si="10"/>
        <v>2829497441</v>
      </c>
      <c r="M26" s="59">
        <f t="shared" si="10"/>
        <v>3223669464.3900003</v>
      </c>
      <c r="N26" s="59">
        <f t="shared" si="10"/>
        <v>3700127427.3699999</v>
      </c>
      <c r="O26" s="59">
        <f t="shared" si="10"/>
        <v>3323234115</v>
      </c>
      <c r="P26" s="59">
        <f t="shared" si="10"/>
        <v>3612544729.0700002</v>
      </c>
      <c r="Q26" s="59">
        <f t="shared" si="10"/>
        <v>4305873633.1599998</v>
      </c>
      <c r="R26" s="108">
        <f t="shared" ref="R26" si="11">+R9+R12</f>
        <v>2598011659.9499998</v>
      </c>
      <c r="S26" s="108">
        <f t="shared" si="10"/>
        <v>43785550059.889999</v>
      </c>
      <c r="T26" s="626">
        <f>+S26/F26</f>
        <v>0.87631717553431565</v>
      </c>
      <c r="U26" s="824">
        <f>+F26-S26</f>
        <v>6179863471.1100006</v>
      </c>
      <c r="V26" s="782">
        <f>SUM(U26)/F26</f>
        <v>0.12368282446568431</v>
      </c>
      <c r="W26" s="769">
        <f t="shared" si="0"/>
        <v>1</v>
      </c>
    </row>
    <row r="27" spans="1:25" ht="13.5" thickBot="1" x14ac:dyDescent="0.25">
      <c r="B27" s="825"/>
      <c r="C27" s="826"/>
      <c r="D27" s="827" t="s">
        <v>34</v>
      </c>
      <c r="E27" s="819">
        <v>0</v>
      </c>
      <c r="F27" s="261"/>
      <c r="G27" s="624"/>
      <c r="H27" s="828"/>
      <c r="I27" s="624"/>
      <c r="J27" s="828"/>
      <c r="K27" s="828"/>
      <c r="L27" s="828"/>
      <c r="M27" s="828"/>
      <c r="N27" s="828"/>
      <c r="O27" s="828"/>
      <c r="P27" s="828"/>
      <c r="Q27" s="828"/>
      <c r="R27" s="829"/>
      <c r="S27" s="111">
        <f>SUM(G27:N27)</f>
        <v>0</v>
      </c>
      <c r="T27" s="620" t="s">
        <v>34</v>
      </c>
      <c r="U27" s="778" t="s">
        <v>34</v>
      </c>
      <c r="V27" s="779" t="s">
        <v>34</v>
      </c>
      <c r="W27" s="769" t="s">
        <v>34</v>
      </c>
    </row>
    <row r="28" spans="1:25" ht="13.5" thickBot="1" x14ac:dyDescent="0.25">
      <c r="B28" s="776" t="s">
        <v>57</v>
      </c>
      <c r="C28" s="61">
        <f t="shared" ref="C28:S28" si="12">SUM(C30+C81+C83+C86)</f>
        <v>29746655823</v>
      </c>
      <c r="D28" s="59">
        <f t="shared" si="12"/>
        <v>11549980172</v>
      </c>
      <c r="E28" s="108">
        <f t="shared" si="12"/>
        <v>1929988084</v>
      </c>
      <c r="F28" s="59">
        <f t="shared" si="12"/>
        <v>39366647911</v>
      </c>
      <c r="G28" s="107">
        <f t="shared" si="12"/>
        <v>9230400094.5200005</v>
      </c>
      <c r="H28" s="59">
        <f t="shared" si="12"/>
        <v>2299509568.8000002</v>
      </c>
      <c r="I28" s="107">
        <f t="shared" si="12"/>
        <v>2255106644.9499998</v>
      </c>
      <c r="J28" s="59">
        <f t="shared" si="12"/>
        <v>2373218751</v>
      </c>
      <c r="K28" s="59">
        <f t="shared" si="12"/>
        <v>2056757923.3</v>
      </c>
      <c r="L28" s="59">
        <f t="shared" si="12"/>
        <v>2776134175.5900002</v>
      </c>
      <c r="M28" s="59">
        <f t="shared" si="12"/>
        <v>2620692193.1799998</v>
      </c>
      <c r="N28" s="59">
        <f t="shared" si="12"/>
        <v>1310151111.27</v>
      </c>
      <c r="O28" s="59">
        <f t="shared" si="12"/>
        <v>1222096041.73</v>
      </c>
      <c r="P28" s="59">
        <f t="shared" si="12"/>
        <v>2087878276</v>
      </c>
      <c r="Q28" s="59">
        <f t="shared" si="12"/>
        <v>2235699268.8400002</v>
      </c>
      <c r="R28" s="108">
        <f t="shared" si="12"/>
        <v>1789139119.53</v>
      </c>
      <c r="S28" s="108">
        <f t="shared" si="12"/>
        <v>32256783168.709999</v>
      </c>
      <c r="T28" s="626">
        <f>+S28/F28</f>
        <v>0.81939369695982345</v>
      </c>
      <c r="U28" s="824">
        <f>+F28-S28</f>
        <v>7109864742.2900009</v>
      </c>
      <c r="V28" s="782">
        <f>SUM(U28)/F28</f>
        <v>0.18060630304017661</v>
      </c>
      <c r="W28" s="769">
        <f t="shared" si="0"/>
        <v>1</v>
      </c>
      <c r="X28" s="726">
        <v>32237904571.18</v>
      </c>
      <c r="Y28" s="774">
        <f>+S28-X28</f>
        <v>18878597.529998779</v>
      </c>
    </row>
    <row r="29" spans="1:25" ht="13.5" thickBot="1" x14ac:dyDescent="0.25">
      <c r="B29" s="791"/>
      <c r="C29" s="830"/>
      <c r="D29" s="827" t="s">
        <v>34</v>
      </c>
      <c r="E29" s="831"/>
      <c r="F29" s="259"/>
      <c r="H29" s="259"/>
      <c r="J29" s="259"/>
      <c r="K29" s="259"/>
      <c r="L29" s="259"/>
      <c r="M29" s="259"/>
      <c r="N29" s="259"/>
      <c r="O29" s="259"/>
      <c r="P29" s="259"/>
      <c r="Q29" s="259"/>
      <c r="R29" s="631"/>
      <c r="S29" s="111">
        <f>SUM(G29:N29)</f>
        <v>0</v>
      </c>
      <c r="T29" s="620" t="s">
        <v>34</v>
      </c>
      <c r="U29" s="778" t="s">
        <v>34</v>
      </c>
      <c r="V29" s="779" t="s">
        <v>34</v>
      </c>
      <c r="W29" s="769" t="s">
        <v>34</v>
      </c>
    </row>
    <row r="30" spans="1:25" ht="13.5" thickBot="1" x14ac:dyDescent="0.25">
      <c r="B30" s="780" t="s">
        <v>46</v>
      </c>
      <c r="C30" s="61">
        <f>+C32</f>
        <v>27149263937</v>
      </c>
      <c r="D30" s="832">
        <f>SUM(D32:D33)</f>
        <v>10077336363.5</v>
      </c>
      <c r="E30" s="108">
        <f t="shared" ref="E30:L30" si="13">+E32</f>
        <v>1929988084</v>
      </c>
      <c r="F30" s="59">
        <f t="shared" si="13"/>
        <v>35296612216.5</v>
      </c>
      <c r="G30" s="107">
        <f t="shared" si="13"/>
        <v>8640107921.5200005</v>
      </c>
      <c r="H30" s="59">
        <f t="shared" si="13"/>
        <v>1693770332.78</v>
      </c>
      <c r="I30" s="107">
        <f t="shared" si="13"/>
        <v>1862530855.29</v>
      </c>
      <c r="J30" s="59">
        <f t="shared" si="13"/>
        <v>1921479475</v>
      </c>
      <c r="K30" s="59">
        <f t="shared" si="13"/>
        <v>1803194050.3</v>
      </c>
      <c r="L30" s="59">
        <f t="shared" si="13"/>
        <v>2574651382.5900002</v>
      </c>
      <c r="M30" s="59">
        <f t="shared" ref="M30:S30" si="14">+M32</f>
        <v>2549173904.1799998</v>
      </c>
      <c r="N30" s="59">
        <f t="shared" si="14"/>
        <v>1310151111.27</v>
      </c>
      <c r="O30" s="59">
        <f t="shared" si="14"/>
        <v>1222096041.73</v>
      </c>
      <c r="P30" s="59">
        <f t="shared" si="14"/>
        <v>2087878276</v>
      </c>
      <c r="Q30" s="59">
        <f t="shared" si="14"/>
        <v>2235699268.8400002</v>
      </c>
      <c r="R30" s="108">
        <f t="shared" ref="R30" si="15">+R32</f>
        <v>1789139119.53</v>
      </c>
      <c r="S30" s="108">
        <f t="shared" si="14"/>
        <v>29689871739.029999</v>
      </c>
      <c r="T30" s="626">
        <f>+S30/F30</f>
        <v>0.84115358031870735</v>
      </c>
      <c r="U30" s="824">
        <f>+F30-S30</f>
        <v>5606740477.4700012</v>
      </c>
      <c r="V30" s="782">
        <f>SUM(U30)/F30</f>
        <v>0.15884641968129268</v>
      </c>
      <c r="W30" s="769">
        <f t="shared" si="0"/>
        <v>1</v>
      </c>
    </row>
    <row r="31" spans="1:25" ht="13.5" thickBot="1" x14ac:dyDescent="0.25">
      <c r="B31" s="770"/>
      <c r="C31" s="833"/>
      <c r="D31" s="799" t="s">
        <v>34</v>
      </c>
      <c r="E31" s="834"/>
      <c r="F31" s="343"/>
      <c r="H31" s="259"/>
      <c r="J31" s="259"/>
      <c r="K31" s="259"/>
      <c r="L31" s="259"/>
      <c r="M31" s="259"/>
      <c r="N31" s="259"/>
      <c r="O31" s="259"/>
      <c r="P31" s="259"/>
      <c r="Q31" s="259"/>
      <c r="R31" s="631"/>
      <c r="S31" s="111">
        <f>SUM(G31:N31)</f>
        <v>0</v>
      </c>
      <c r="T31" s="620" t="s">
        <v>34</v>
      </c>
      <c r="U31" s="778" t="s">
        <v>34</v>
      </c>
      <c r="V31" s="779" t="s">
        <v>34</v>
      </c>
      <c r="W31" s="769" t="s">
        <v>34</v>
      </c>
    </row>
    <row r="32" spans="1:25" ht="13.5" thickBot="1" x14ac:dyDescent="0.25">
      <c r="B32" s="797" t="s">
        <v>37</v>
      </c>
      <c r="C32" s="61">
        <f t="shared" ref="C32:S32" si="16">SUM(C33:C80)</f>
        <v>27149263937</v>
      </c>
      <c r="D32" s="59">
        <f t="shared" si="16"/>
        <v>10077336363.5</v>
      </c>
      <c r="E32" s="108">
        <f t="shared" si="16"/>
        <v>1929988084</v>
      </c>
      <c r="F32" s="59">
        <f t="shared" si="16"/>
        <v>35296612216.5</v>
      </c>
      <c r="G32" s="107">
        <f t="shared" si="16"/>
        <v>8640107921.5200005</v>
      </c>
      <c r="H32" s="59">
        <f t="shared" si="16"/>
        <v>1693770332.78</v>
      </c>
      <c r="I32" s="107">
        <f t="shared" si="16"/>
        <v>1862530855.29</v>
      </c>
      <c r="J32" s="59">
        <f t="shared" si="16"/>
        <v>1921479475</v>
      </c>
      <c r="K32" s="59">
        <f t="shared" si="16"/>
        <v>1803194050.3</v>
      </c>
      <c r="L32" s="59">
        <f t="shared" si="16"/>
        <v>2574651382.5900002</v>
      </c>
      <c r="M32" s="59">
        <f t="shared" si="16"/>
        <v>2549173904.1799998</v>
      </c>
      <c r="N32" s="59">
        <f t="shared" si="16"/>
        <v>1310151111.27</v>
      </c>
      <c r="O32" s="59">
        <f t="shared" si="16"/>
        <v>1222096041.73</v>
      </c>
      <c r="P32" s="59">
        <f t="shared" si="16"/>
        <v>2087878276</v>
      </c>
      <c r="Q32" s="59">
        <f t="shared" si="16"/>
        <v>2235699268.8400002</v>
      </c>
      <c r="R32" s="108">
        <f t="shared" si="16"/>
        <v>1789139119.53</v>
      </c>
      <c r="S32" s="59">
        <f t="shared" si="16"/>
        <v>29689871739.029999</v>
      </c>
      <c r="T32" s="626">
        <f>+S32/F32</f>
        <v>0.84115358031870735</v>
      </c>
      <c r="U32" s="824">
        <f t="shared" ref="U32:U62" si="17">+F32-S32</f>
        <v>5606740477.4700012</v>
      </c>
      <c r="V32" s="835">
        <f>SUM(U32)/F32</f>
        <v>0.15884641968129268</v>
      </c>
      <c r="W32" s="769">
        <f t="shared" si="0"/>
        <v>1</v>
      </c>
    </row>
    <row r="33" spans="1:24" x14ac:dyDescent="0.2">
      <c r="A33" s="722" t="s">
        <v>210</v>
      </c>
      <c r="B33" s="788" t="s">
        <v>82</v>
      </c>
      <c r="C33" s="75">
        <v>46528872</v>
      </c>
      <c r="D33" s="836">
        <v>0</v>
      </c>
      <c r="E33" s="75">
        <v>1427910</v>
      </c>
      <c r="F33" s="75">
        <f t="shared" ref="F33:F80" si="18">+C33+D33-E33</f>
        <v>45100962</v>
      </c>
      <c r="G33" s="75">
        <v>2440796</v>
      </c>
      <c r="H33" s="75">
        <v>2440796</v>
      </c>
      <c r="I33" s="75">
        <v>2440796</v>
      </c>
      <c r="J33" s="75">
        <v>2440796</v>
      </c>
      <c r="K33" s="75">
        <f t="shared" ref="K33" si="19">+H33+I33-J33</f>
        <v>2440796</v>
      </c>
      <c r="L33" s="76">
        <v>2440796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6">
        <v>0</v>
      </c>
      <c r="S33" s="95">
        <f>SUM(G33:R33)</f>
        <v>14644776</v>
      </c>
      <c r="T33" s="630">
        <f>+S33/F33</f>
        <v>0.32471094519003829</v>
      </c>
      <c r="U33" s="74">
        <f t="shared" si="17"/>
        <v>30456186</v>
      </c>
      <c r="V33" s="801">
        <f>SUM(U33)/F33</f>
        <v>0.67528905480996171</v>
      </c>
      <c r="W33" s="769">
        <f t="shared" si="0"/>
        <v>1</v>
      </c>
    </row>
    <row r="34" spans="1:24" x14ac:dyDescent="0.2">
      <c r="A34" s="722" t="s">
        <v>211</v>
      </c>
      <c r="B34" s="783" t="s">
        <v>83</v>
      </c>
      <c r="C34" s="86">
        <v>174756</v>
      </c>
      <c r="D34" s="837">
        <v>0</v>
      </c>
      <c r="E34" s="838">
        <v>0</v>
      </c>
      <c r="F34" s="173">
        <f t="shared" si="18"/>
        <v>174756</v>
      </c>
      <c r="G34" s="69">
        <v>0</v>
      </c>
      <c r="H34" s="173">
        <v>0</v>
      </c>
      <c r="I34" s="69">
        <v>0</v>
      </c>
      <c r="J34" s="198">
        <v>0</v>
      </c>
      <c r="K34" s="173">
        <v>0</v>
      </c>
      <c r="L34" s="69"/>
      <c r="M34" s="173"/>
      <c r="N34" s="173"/>
      <c r="O34" s="173"/>
      <c r="P34" s="173"/>
      <c r="Q34" s="173"/>
      <c r="R34" s="69"/>
      <c r="S34" s="95">
        <f t="shared" ref="S34:S80" si="20">SUM(G34:R34)</f>
        <v>0</v>
      </c>
      <c r="T34" s="628">
        <f>+S34/F34</f>
        <v>0</v>
      </c>
      <c r="U34" s="69">
        <f t="shared" si="17"/>
        <v>174756</v>
      </c>
      <c r="V34" s="796">
        <f>SUM(U34)/F34</f>
        <v>1</v>
      </c>
      <c r="W34" s="769">
        <f t="shared" si="0"/>
        <v>1</v>
      </c>
    </row>
    <row r="35" spans="1:24" x14ac:dyDescent="0.2">
      <c r="A35" s="722" t="s">
        <v>233</v>
      </c>
      <c r="B35" s="788" t="s">
        <v>84</v>
      </c>
      <c r="C35" s="86">
        <v>1415662</v>
      </c>
      <c r="D35" s="819">
        <v>0</v>
      </c>
      <c r="E35" s="839">
        <v>0</v>
      </c>
      <c r="F35" s="175">
        <f t="shared" si="18"/>
        <v>1415662</v>
      </c>
      <c r="G35" s="89">
        <v>0</v>
      </c>
      <c r="H35" s="175">
        <v>0</v>
      </c>
      <c r="I35" s="89">
        <v>0</v>
      </c>
      <c r="J35" s="169">
        <v>0</v>
      </c>
      <c r="K35" s="175">
        <v>0</v>
      </c>
      <c r="L35" s="89">
        <v>1220398</v>
      </c>
      <c r="M35" s="175">
        <v>0</v>
      </c>
      <c r="N35" s="175">
        <v>0</v>
      </c>
      <c r="O35" s="175">
        <v>0</v>
      </c>
      <c r="P35" s="175">
        <v>0</v>
      </c>
      <c r="Q35" s="175">
        <v>0</v>
      </c>
      <c r="R35" s="89">
        <v>0</v>
      </c>
      <c r="S35" s="95">
        <f t="shared" si="20"/>
        <v>1220398</v>
      </c>
      <c r="T35" s="618">
        <f>+S35/F35</f>
        <v>0.86206877065288179</v>
      </c>
      <c r="U35" s="89">
        <f t="shared" si="17"/>
        <v>195264</v>
      </c>
      <c r="V35" s="768">
        <f>SUM(U35)/F35</f>
        <v>0.13793122934711816</v>
      </c>
      <c r="W35" s="769">
        <f t="shared" si="0"/>
        <v>1</v>
      </c>
    </row>
    <row r="36" spans="1:24" x14ac:dyDescent="0.2">
      <c r="A36" s="722">
        <v>21101010010801</v>
      </c>
      <c r="B36" s="788" t="s">
        <v>86</v>
      </c>
      <c r="C36" s="86">
        <v>3021874</v>
      </c>
      <c r="D36" s="840">
        <v>0</v>
      </c>
      <c r="E36" s="841">
        <v>0</v>
      </c>
      <c r="F36" s="86">
        <f t="shared" si="18"/>
        <v>3021874</v>
      </c>
      <c r="G36" s="74">
        <v>0</v>
      </c>
      <c r="H36" s="86">
        <v>0</v>
      </c>
      <c r="I36" s="74">
        <v>0</v>
      </c>
      <c r="J36" s="842">
        <v>0</v>
      </c>
      <c r="K36" s="86">
        <v>0</v>
      </c>
      <c r="L36" s="74"/>
      <c r="M36" s="86"/>
      <c r="N36" s="86"/>
      <c r="O36" s="86"/>
      <c r="P36" s="86"/>
      <c r="Q36" s="86"/>
      <c r="R36" s="74"/>
      <c r="S36" s="95">
        <f t="shared" si="20"/>
        <v>0</v>
      </c>
      <c r="T36" s="627">
        <f>+S36/F36</f>
        <v>0</v>
      </c>
      <c r="U36" s="74">
        <f t="shared" si="17"/>
        <v>3021874</v>
      </c>
      <c r="V36" s="843">
        <f>SUM(U36)/F36</f>
        <v>1</v>
      </c>
      <c r="W36" s="769">
        <f t="shared" si="0"/>
        <v>1</v>
      </c>
      <c r="X36" s="774"/>
    </row>
    <row r="37" spans="1:24" x14ac:dyDescent="0.2">
      <c r="A37" s="722" t="s">
        <v>234</v>
      </c>
      <c r="B37" s="788" t="s">
        <v>85</v>
      </c>
      <c r="C37" s="86">
        <v>0</v>
      </c>
      <c r="D37" s="840">
        <v>1427910</v>
      </c>
      <c r="E37" s="841">
        <v>0</v>
      </c>
      <c r="F37" s="86">
        <f t="shared" si="18"/>
        <v>1427910</v>
      </c>
      <c r="G37" s="74">
        <v>0</v>
      </c>
      <c r="H37" s="86">
        <v>0</v>
      </c>
      <c r="I37" s="74">
        <v>0</v>
      </c>
      <c r="J37" s="842">
        <v>0</v>
      </c>
      <c r="K37" s="86">
        <v>0</v>
      </c>
      <c r="L37" s="74">
        <v>0</v>
      </c>
      <c r="M37" s="86">
        <v>1427910</v>
      </c>
      <c r="N37" s="86"/>
      <c r="O37" s="86"/>
      <c r="P37" s="86"/>
      <c r="Q37" s="86"/>
      <c r="R37" s="74"/>
      <c r="S37" s="95">
        <f t="shared" si="20"/>
        <v>1427910</v>
      </c>
      <c r="T37" s="627">
        <f>+S37/F37</f>
        <v>1</v>
      </c>
      <c r="U37" s="844">
        <f t="shared" si="17"/>
        <v>0</v>
      </c>
      <c r="V37" s="843">
        <v>0</v>
      </c>
      <c r="W37" s="769">
        <f t="shared" si="0"/>
        <v>1</v>
      </c>
    </row>
    <row r="38" spans="1:24" x14ac:dyDescent="0.2">
      <c r="A38" s="722" t="s">
        <v>235</v>
      </c>
      <c r="B38" s="788" t="s">
        <v>88</v>
      </c>
      <c r="C38" s="86">
        <v>1948497</v>
      </c>
      <c r="D38" s="845">
        <v>1269740</v>
      </c>
      <c r="E38" s="846">
        <v>0</v>
      </c>
      <c r="F38" s="86">
        <f t="shared" si="18"/>
        <v>3218237</v>
      </c>
      <c r="G38" s="74">
        <v>0</v>
      </c>
      <c r="H38" s="86">
        <v>0</v>
      </c>
      <c r="I38" s="74">
        <v>0</v>
      </c>
      <c r="J38" s="842">
        <v>0</v>
      </c>
      <c r="K38" s="86">
        <v>0</v>
      </c>
      <c r="L38" s="74">
        <v>0</v>
      </c>
      <c r="M38" s="86">
        <v>1269740</v>
      </c>
      <c r="N38" s="86"/>
      <c r="O38" s="86"/>
      <c r="P38" s="86"/>
      <c r="Q38" s="86"/>
      <c r="R38" s="74"/>
      <c r="S38" s="95">
        <f t="shared" si="20"/>
        <v>1269740</v>
      </c>
      <c r="T38" s="627">
        <f t="shared" ref="T38:T79" si="21">+S38/F38</f>
        <v>0.39454521217672905</v>
      </c>
      <c r="U38" s="74">
        <f t="shared" si="17"/>
        <v>1948497</v>
      </c>
      <c r="V38" s="768">
        <f t="shared" ref="V38:V69" si="22">SUM(U38)/F38</f>
        <v>0.60545478782327089</v>
      </c>
      <c r="W38" s="769">
        <f t="shared" si="0"/>
        <v>1</v>
      </c>
    </row>
    <row r="39" spans="1:24" x14ac:dyDescent="0.2">
      <c r="A39" s="722" t="s">
        <v>236</v>
      </c>
      <c r="B39" s="788" t="s">
        <v>206</v>
      </c>
      <c r="C39" s="86">
        <v>447553</v>
      </c>
      <c r="D39" s="845">
        <v>319681</v>
      </c>
      <c r="E39" s="841">
        <v>0</v>
      </c>
      <c r="F39" s="86">
        <f t="shared" si="18"/>
        <v>767234</v>
      </c>
      <c r="G39" s="74">
        <v>0</v>
      </c>
      <c r="H39" s="86">
        <v>0</v>
      </c>
      <c r="I39" s="74">
        <v>0</v>
      </c>
      <c r="J39" s="842">
        <v>0</v>
      </c>
      <c r="K39" s="86">
        <v>0</v>
      </c>
      <c r="L39" s="74">
        <v>0</v>
      </c>
      <c r="M39" s="86">
        <v>0</v>
      </c>
      <c r="N39" s="86"/>
      <c r="O39" s="86"/>
      <c r="P39" s="86"/>
      <c r="Q39" s="86"/>
      <c r="R39" s="74"/>
      <c r="S39" s="95">
        <f t="shared" si="20"/>
        <v>0</v>
      </c>
      <c r="T39" s="627">
        <f t="shared" si="21"/>
        <v>0</v>
      </c>
      <c r="U39" s="74">
        <f t="shared" si="17"/>
        <v>767234</v>
      </c>
      <c r="V39" s="768">
        <f t="shared" si="22"/>
        <v>1</v>
      </c>
      <c r="W39" s="769">
        <f t="shared" si="0"/>
        <v>1</v>
      </c>
    </row>
    <row r="40" spans="1:24" x14ac:dyDescent="0.2">
      <c r="A40" s="722" t="s">
        <v>214</v>
      </c>
      <c r="B40" s="788" t="s">
        <v>205</v>
      </c>
      <c r="C40" s="86">
        <v>46489</v>
      </c>
      <c r="D40" s="845">
        <v>33207</v>
      </c>
      <c r="E40" s="841">
        <v>0</v>
      </c>
      <c r="F40" s="86">
        <f t="shared" si="18"/>
        <v>79696</v>
      </c>
      <c r="G40" s="170">
        <v>12800</v>
      </c>
      <c r="H40" s="172">
        <v>12800</v>
      </c>
      <c r="I40" s="170">
        <v>12800</v>
      </c>
      <c r="J40" s="847">
        <v>12800</v>
      </c>
      <c r="K40" s="172">
        <v>12800</v>
      </c>
      <c r="L40" s="170">
        <v>12800</v>
      </c>
      <c r="M40" s="172">
        <v>0</v>
      </c>
      <c r="N40" s="172"/>
      <c r="O40" s="172"/>
      <c r="P40" s="172"/>
      <c r="Q40" s="172"/>
      <c r="R40" s="170"/>
      <c r="S40" s="95">
        <f t="shared" si="20"/>
        <v>76800</v>
      </c>
      <c r="T40" s="627">
        <f t="shared" si="21"/>
        <v>0.96366191527805667</v>
      </c>
      <c r="U40" s="74">
        <f t="shared" si="17"/>
        <v>2896</v>
      </c>
      <c r="V40" s="768">
        <f t="shared" si="22"/>
        <v>3.6338084721943387E-2</v>
      </c>
      <c r="W40" s="769">
        <f t="shared" si="0"/>
        <v>1</v>
      </c>
    </row>
    <row r="41" spans="1:24" x14ac:dyDescent="0.2">
      <c r="A41" s="722" t="s">
        <v>212</v>
      </c>
      <c r="B41" s="788" t="s">
        <v>90</v>
      </c>
      <c r="C41" s="86">
        <v>3931375</v>
      </c>
      <c r="D41" s="845">
        <v>2808125</v>
      </c>
      <c r="E41" s="841">
        <v>0</v>
      </c>
      <c r="F41" s="86">
        <f t="shared" si="18"/>
        <v>6739500</v>
      </c>
      <c r="G41" s="74">
        <v>2864545</v>
      </c>
      <c r="H41" s="86">
        <v>0</v>
      </c>
      <c r="I41" s="74">
        <v>0</v>
      </c>
      <c r="J41" s="842">
        <v>0</v>
      </c>
      <c r="K41" s="86">
        <v>0</v>
      </c>
      <c r="L41" s="74">
        <v>0</v>
      </c>
      <c r="M41" s="86">
        <v>1544675</v>
      </c>
      <c r="N41" s="86"/>
      <c r="O41" s="86"/>
      <c r="P41" s="86"/>
      <c r="Q41" s="86"/>
      <c r="R41" s="74"/>
      <c r="S41" s="95">
        <f t="shared" si="20"/>
        <v>4409220</v>
      </c>
      <c r="T41" s="627">
        <f t="shared" si="21"/>
        <v>0.65423547740930332</v>
      </c>
      <c r="U41" s="74">
        <f t="shared" si="17"/>
        <v>2330280</v>
      </c>
      <c r="V41" s="768">
        <f t="shared" si="22"/>
        <v>0.34576452259069662</v>
      </c>
      <c r="W41" s="769">
        <f t="shared" si="0"/>
        <v>1</v>
      </c>
    </row>
    <row r="42" spans="1:24" x14ac:dyDescent="0.2">
      <c r="A42" s="722" t="s">
        <v>213</v>
      </c>
      <c r="B42" s="788" t="s">
        <v>91</v>
      </c>
      <c r="C42" s="86">
        <v>624747</v>
      </c>
      <c r="D42" s="845">
        <v>446248</v>
      </c>
      <c r="E42" s="841">
        <v>0</v>
      </c>
      <c r="F42" s="86">
        <f t="shared" si="18"/>
        <v>1070995</v>
      </c>
      <c r="G42" s="74">
        <v>343745</v>
      </c>
      <c r="H42" s="86">
        <v>0</v>
      </c>
      <c r="I42" s="74">
        <v>0</v>
      </c>
      <c r="J42" s="842">
        <v>0</v>
      </c>
      <c r="K42" s="86">
        <v>0</v>
      </c>
      <c r="L42" s="74">
        <v>0</v>
      </c>
      <c r="M42" s="86">
        <v>185360</v>
      </c>
      <c r="N42" s="86"/>
      <c r="O42" s="86"/>
      <c r="P42" s="86"/>
      <c r="Q42" s="86"/>
      <c r="R42" s="74"/>
      <c r="S42" s="95">
        <f t="shared" si="20"/>
        <v>529105</v>
      </c>
      <c r="T42" s="627">
        <f t="shared" si="21"/>
        <v>0.49403125131303133</v>
      </c>
      <c r="U42" s="74">
        <f t="shared" si="17"/>
        <v>541890</v>
      </c>
      <c r="V42" s="768">
        <f t="shared" si="22"/>
        <v>0.50596874868696862</v>
      </c>
      <c r="W42" s="769">
        <f t="shared" si="0"/>
        <v>1</v>
      </c>
    </row>
    <row r="43" spans="1:24" x14ac:dyDescent="0.2">
      <c r="A43" s="722" t="s">
        <v>215</v>
      </c>
      <c r="B43" s="788" t="s">
        <v>92</v>
      </c>
      <c r="C43" s="86">
        <v>993755</v>
      </c>
      <c r="D43" s="845">
        <v>709825</v>
      </c>
      <c r="E43" s="841">
        <v>0</v>
      </c>
      <c r="F43" s="86">
        <f t="shared" si="18"/>
        <v>1703580</v>
      </c>
      <c r="G43" s="170">
        <v>97700</v>
      </c>
      <c r="H43" s="172">
        <v>97700</v>
      </c>
      <c r="I43" s="170">
        <v>97700</v>
      </c>
      <c r="J43" s="847">
        <v>97700</v>
      </c>
      <c r="K43" s="172">
        <v>97700</v>
      </c>
      <c r="L43" s="170">
        <v>146500</v>
      </c>
      <c r="M43" s="172">
        <v>0</v>
      </c>
      <c r="N43" s="172"/>
      <c r="O43" s="172"/>
      <c r="P43" s="172"/>
      <c r="Q43" s="172"/>
      <c r="R43" s="170"/>
      <c r="S43" s="95">
        <f t="shared" si="20"/>
        <v>635000</v>
      </c>
      <c r="T43" s="627">
        <f t="shared" si="21"/>
        <v>0.37274445579309456</v>
      </c>
      <c r="U43" s="74">
        <f t="shared" si="17"/>
        <v>1068580</v>
      </c>
      <c r="V43" s="768">
        <f t="shared" si="22"/>
        <v>0.62725554420690544</v>
      </c>
      <c r="W43" s="769">
        <f t="shared" si="0"/>
        <v>1</v>
      </c>
    </row>
    <row r="44" spans="1:24" x14ac:dyDescent="0.2">
      <c r="A44" s="722" t="s">
        <v>237</v>
      </c>
      <c r="B44" s="788" t="s">
        <v>93</v>
      </c>
      <c r="C44" s="86">
        <v>2309648</v>
      </c>
      <c r="D44" s="845">
        <v>1649749</v>
      </c>
      <c r="E44" s="841">
        <v>0</v>
      </c>
      <c r="F44" s="86">
        <f t="shared" si="18"/>
        <v>3959397</v>
      </c>
      <c r="G44" s="74">
        <v>0</v>
      </c>
      <c r="H44" s="86">
        <v>0</v>
      </c>
      <c r="I44" s="74">
        <v>0</v>
      </c>
      <c r="J44" s="842">
        <v>0</v>
      </c>
      <c r="K44" s="86">
        <v>0</v>
      </c>
      <c r="L44" s="74">
        <v>0</v>
      </c>
      <c r="M44" s="86">
        <v>1862286</v>
      </c>
      <c r="N44" s="86"/>
      <c r="O44" s="86"/>
      <c r="P44" s="86"/>
      <c r="Q44" s="86"/>
      <c r="R44" s="74"/>
      <c r="S44" s="95">
        <f t="shared" si="20"/>
        <v>1862286</v>
      </c>
      <c r="T44" s="627">
        <f t="shared" si="21"/>
        <v>0.47034586327160421</v>
      </c>
      <c r="U44" s="74">
        <f t="shared" si="17"/>
        <v>2097111</v>
      </c>
      <c r="V44" s="768">
        <f t="shared" si="22"/>
        <v>0.52965413672839579</v>
      </c>
      <c r="W44" s="769">
        <f t="shared" si="0"/>
        <v>1</v>
      </c>
    </row>
    <row r="45" spans="1:24" x14ac:dyDescent="0.2">
      <c r="A45" s="722" t="s">
        <v>239</v>
      </c>
      <c r="B45" s="788" t="s">
        <v>94</v>
      </c>
      <c r="C45" s="86">
        <v>28942000</v>
      </c>
      <c r="D45" s="845">
        <v>0</v>
      </c>
      <c r="E45" s="841">
        <v>0</v>
      </c>
      <c r="F45" s="86">
        <f t="shared" si="18"/>
        <v>28942000</v>
      </c>
      <c r="G45" s="74">
        <v>0</v>
      </c>
      <c r="H45" s="86">
        <v>0</v>
      </c>
      <c r="I45" s="74">
        <v>0</v>
      </c>
      <c r="J45" s="842">
        <v>0</v>
      </c>
      <c r="K45" s="86">
        <v>0</v>
      </c>
      <c r="L45" s="74">
        <v>0</v>
      </c>
      <c r="M45" s="86">
        <v>0</v>
      </c>
      <c r="N45" s="173">
        <v>6264993</v>
      </c>
      <c r="O45" s="173">
        <v>3691237</v>
      </c>
      <c r="P45" s="173">
        <v>3691237</v>
      </c>
      <c r="Q45" s="173"/>
      <c r="R45" s="69"/>
      <c r="S45" s="95">
        <f t="shared" si="20"/>
        <v>13647467</v>
      </c>
      <c r="T45" s="627">
        <f t="shared" si="21"/>
        <v>0.47154540114712185</v>
      </c>
      <c r="U45" s="74">
        <f t="shared" si="17"/>
        <v>15294533</v>
      </c>
      <c r="V45" s="768">
        <f t="shared" si="22"/>
        <v>0.52845459885287815</v>
      </c>
      <c r="W45" s="769">
        <f t="shared" si="0"/>
        <v>1</v>
      </c>
    </row>
    <row r="46" spans="1:24" x14ac:dyDescent="0.2">
      <c r="A46" s="722" t="s">
        <v>240</v>
      </c>
      <c r="B46" s="788" t="s">
        <v>95</v>
      </c>
      <c r="C46" s="173">
        <v>78942000</v>
      </c>
      <c r="D46" s="848">
        <v>0</v>
      </c>
      <c r="E46" s="845">
        <v>15470000</v>
      </c>
      <c r="F46" s="173">
        <f t="shared" si="18"/>
        <v>63472000</v>
      </c>
      <c r="G46" s="69">
        <v>0</v>
      </c>
      <c r="H46" s="173">
        <v>0</v>
      </c>
      <c r="I46" s="849">
        <v>37086765</v>
      </c>
      <c r="J46" s="198">
        <v>0</v>
      </c>
      <c r="K46" s="173">
        <v>0</v>
      </c>
      <c r="L46" s="69">
        <v>0</v>
      </c>
      <c r="M46" s="173">
        <v>0</v>
      </c>
      <c r="N46" s="175">
        <v>1128400</v>
      </c>
      <c r="O46" s="175"/>
      <c r="P46" s="175"/>
      <c r="Q46" s="175"/>
      <c r="R46" s="89"/>
      <c r="S46" s="95">
        <f t="shared" si="20"/>
        <v>38215165</v>
      </c>
      <c r="T46" s="628">
        <f t="shared" si="21"/>
        <v>0.60207910574741619</v>
      </c>
      <c r="U46" s="69">
        <f t="shared" si="17"/>
        <v>25256835</v>
      </c>
      <c r="V46" s="796">
        <f t="shared" si="22"/>
        <v>0.39792089425258381</v>
      </c>
      <c r="W46" s="769">
        <f t="shared" si="0"/>
        <v>1</v>
      </c>
    </row>
    <row r="47" spans="1:24" x14ac:dyDescent="0.2">
      <c r="A47" s="850" t="s">
        <v>242</v>
      </c>
      <c r="B47" s="788" t="s">
        <v>96</v>
      </c>
      <c r="C47" s="175">
        <v>23045264</v>
      </c>
      <c r="D47" s="848">
        <v>0</v>
      </c>
      <c r="E47" s="851">
        <v>0</v>
      </c>
      <c r="F47" s="175">
        <f t="shared" si="18"/>
        <v>23045264</v>
      </c>
      <c r="G47" s="89">
        <v>0</v>
      </c>
      <c r="H47" s="175">
        <v>0</v>
      </c>
      <c r="I47" s="89">
        <v>0</v>
      </c>
      <c r="J47" s="169">
        <v>0</v>
      </c>
      <c r="K47" s="175">
        <v>14616209</v>
      </c>
      <c r="L47" s="89"/>
      <c r="M47" s="175"/>
      <c r="N47" s="95">
        <v>3836160</v>
      </c>
      <c r="O47" s="95">
        <v>518500</v>
      </c>
      <c r="P47" s="95">
        <v>0</v>
      </c>
      <c r="Q47" s="95"/>
      <c r="R47" s="80"/>
      <c r="S47" s="95">
        <f t="shared" si="20"/>
        <v>18970869</v>
      </c>
      <c r="T47" s="618">
        <f t="shared" si="21"/>
        <v>0.82320033304890761</v>
      </c>
      <c r="U47" s="89">
        <f t="shared" si="17"/>
        <v>4074395</v>
      </c>
      <c r="V47" s="768">
        <f t="shared" si="22"/>
        <v>0.17679966695109242</v>
      </c>
      <c r="W47" s="769">
        <f t="shared" si="0"/>
        <v>1</v>
      </c>
    </row>
    <row r="48" spans="1:24" x14ac:dyDescent="0.2">
      <c r="A48" s="850" t="s">
        <v>243</v>
      </c>
      <c r="B48" s="788" t="s">
        <v>97</v>
      </c>
      <c r="C48" s="86">
        <v>2752909</v>
      </c>
      <c r="D48" s="848">
        <v>1966363</v>
      </c>
      <c r="E48" s="852">
        <v>0</v>
      </c>
      <c r="F48" s="86">
        <f t="shared" si="18"/>
        <v>4719272</v>
      </c>
      <c r="G48" s="74">
        <v>0</v>
      </c>
      <c r="H48" s="86">
        <v>0</v>
      </c>
      <c r="I48" s="80">
        <v>0</v>
      </c>
      <c r="J48" s="220">
        <v>0</v>
      </c>
      <c r="K48" s="86"/>
      <c r="L48" s="74"/>
      <c r="M48" s="86"/>
      <c r="N48" s="86">
        <v>4479500</v>
      </c>
      <c r="O48" s="86"/>
      <c r="P48" s="86"/>
      <c r="Q48" s="86"/>
      <c r="R48" s="74"/>
      <c r="S48" s="95">
        <f t="shared" si="20"/>
        <v>4479500</v>
      </c>
      <c r="T48" s="627">
        <f t="shared" si="21"/>
        <v>0.94919301112544474</v>
      </c>
      <c r="U48" s="74">
        <f t="shared" si="17"/>
        <v>239772</v>
      </c>
      <c r="V48" s="843">
        <f t="shared" si="22"/>
        <v>5.0806988874555231E-2</v>
      </c>
      <c r="W48" s="769">
        <f t="shared" si="0"/>
        <v>1</v>
      </c>
    </row>
    <row r="49" spans="1:23" x14ac:dyDescent="0.2">
      <c r="A49" s="722">
        <v>212020200601</v>
      </c>
      <c r="B49" s="788" t="s">
        <v>59</v>
      </c>
      <c r="C49" s="86">
        <v>17480211</v>
      </c>
      <c r="D49" s="848">
        <v>12485865</v>
      </c>
      <c r="E49" s="852">
        <v>0</v>
      </c>
      <c r="F49" s="86">
        <f t="shared" si="18"/>
        <v>29966076</v>
      </c>
      <c r="G49" s="74">
        <v>0</v>
      </c>
      <c r="H49" s="86">
        <v>711181</v>
      </c>
      <c r="I49" s="89">
        <v>503995</v>
      </c>
      <c r="J49" s="169">
        <v>469150</v>
      </c>
      <c r="K49" s="86">
        <v>435386</v>
      </c>
      <c r="L49" s="74">
        <v>238384</v>
      </c>
      <c r="M49" s="86">
        <v>907188</v>
      </c>
      <c r="N49" s="86">
        <v>745650</v>
      </c>
      <c r="O49" s="86">
        <v>2272992</v>
      </c>
      <c r="P49" s="86">
        <v>1436200</v>
      </c>
      <c r="Q49" s="86">
        <v>669500</v>
      </c>
      <c r="R49" s="74">
        <v>1458800</v>
      </c>
      <c r="S49" s="95">
        <f t="shared" si="20"/>
        <v>9848426</v>
      </c>
      <c r="T49" s="627">
        <f t="shared" si="21"/>
        <v>0.3286525069214935</v>
      </c>
      <c r="U49" s="74">
        <f t="shared" si="17"/>
        <v>20117650</v>
      </c>
      <c r="V49" s="768">
        <f t="shared" si="22"/>
        <v>0.6713474930785065</v>
      </c>
      <c r="W49" s="769">
        <f t="shared" si="0"/>
        <v>1</v>
      </c>
    </row>
    <row r="50" spans="1:23" x14ac:dyDescent="0.2">
      <c r="A50" s="850" t="s">
        <v>241</v>
      </c>
      <c r="B50" s="788" t="s">
        <v>39</v>
      </c>
      <c r="C50" s="86">
        <v>31505702</v>
      </c>
      <c r="D50" s="848">
        <v>22504073</v>
      </c>
      <c r="E50" s="852">
        <v>0</v>
      </c>
      <c r="F50" s="86">
        <f t="shared" si="18"/>
        <v>54009775</v>
      </c>
      <c r="G50" s="170">
        <v>0</v>
      </c>
      <c r="H50" s="172">
        <v>0</v>
      </c>
      <c r="I50" s="170">
        <v>0</v>
      </c>
      <c r="J50" s="847">
        <v>36690375</v>
      </c>
      <c r="K50" s="172"/>
      <c r="L50" s="170"/>
      <c r="M50" s="172"/>
      <c r="N50" s="172"/>
      <c r="O50" s="172"/>
      <c r="P50" s="172"/>
      <c r="Q50" s="172"/>
      <c r="R50" s="170"/>
      <c r="S50" s="95">
        <f t="shared" si="20"/>
        <v>36690375</v>
      </c>
      <c r="T50" s="627">
        <f t="shared" si="21"/>
        <v>0.67932841786509945</v>
      </c>
      <c r="U50" s="74">
        <f t="shared" si="17"/>
        <v>17319400</v>
      </c>
      <c r="V50" s="768">
        <f t="shared" si="22"/>
        <v>0.3206715821349006</v>
      </c>
      <c r="W50" s="769">
        <f t="shared" si="0"/>
        <v>1</v>
      </c>
    </row>
    <row r="51" spans="1:23" x14ac:dyDescent="0.2">
      <c r="A51" s="850" t="s">
        <v>244</v>
      </c>
      <c r="B51" s="788" t="s">
        <v>48</v>
      </c>
      <c r="C51" s="86">
        <v>82854333</v>
      </c>
      <c r="D51" s="848">
        <v>59181667</v>
      </c>
      <c r="E51" s="852">
        <v>0</v>
      </c>
      <c r="F51" s="86">
        <f t="shared" si="18"/>
        <v>142036000</v>
      </c>
      <c r="G51" s="170">
        <v>0</v>
      </c>
      <c r="H51" s="172">
        <v>10500468</v>
      </c>
      <c r="I51" s="170">
        <v>5250234</v>
      </c>
      <c r="J51" s="847">
        <v>5250234</v>
      </c>
      <c r="K51" s="172">
        <v>5250234</v>
      </c>
      <c r="L51" s="170">
        <v>5250234</v>
      </c>
      <c r="M51" s="172">
        <v>5250234</v>
      </c>
      <c r="N51" s="172">
        <v>5250234</v>
      </c>
      <c r="O51" s="172">
        <v>5250234</v>
      </c>
      <c r="P51" s="172">
        <v>5250234</v>
      </c>
      <c r="Q51" s="172">
        <v>5250234</v>
      </c>
      <c r="R51" s="170">
        <v>5250234</v>
      </c>
      <c r="S51" s="95">
        <f t="shared" si="20"/>
        <v>63002808</v>
      </c>
      <c r="T51" s="627">
        <f t="shared" si="21"/>
        <v>0.44356929229209496</v>
      </c>
      <c r="U51" s="74">
        <f t="shared" si="17"/>
        <v>79033192</v>
      </c>
      <c r="V51" s="768">
        <f t="shared" si="22"/>
        <v>0.55643070770790504</v>
      </c>
      <c r="W51" s="769">
        <f t="shared" si="0"/>
        <v>1</v>
      </c>
    </row>
    <row r="52" spans="1:23" ht="14.25" customHeight="1" x14ac:dyDescent="0.2">
      <c r="A52" s="722" t="s">
        <v>216</v>
      </c>
      <c r="B52" s="788" t="s">
        <v>42</v>
      </c>
      <c r="C52" s="86">
        <v>195084868</v>
      </c>
      <c r="D52" s="848">
        <v>139346335</v>
      </c>
      <c r="E52" s="852">
        <v>0</v>
      </c>
      <c r="F52" s="86">
        <f t="shared" si="18"/>
        <v>334431203</v>
      </c>
      <c r="G52" s="74">
        <v>51140123.520000003</v>
      </c>
      <c r="H52" s="86">
        <v>24805554.399999999</v>
      </c>
      <c r="I52" s="74">
        <v>23944401.329999998</v>
      </c>
      <c r="J52" s="842">
        <v>27198702</v>
      </c>
      <c r="K52" s="86">
        <v>25870862.68</v>
      </c>
      <c r="L52" s="74">
        <v>21820766</v>
      </c>
      <c r="M52" s="86">
        <v>24786856.329999998</v>
      </c>
      <c r="N52" s="86">
        <v>21450582</v>
      </c>
      <c r="O52" s="86">
        <v>21697851.73</v>
      </c>
      <c r="P52" s="86">
        <v>23717760</v>
      </c>
      <c r="Q52" s="86">
        <v>23000392.77</v>
      </c>
      <c r="R52" s="74">
        <v>24757200</v>
      </c>
      <c r="S52" s="95">
        <f t="shared" si="20"/>
        <v>314191052.75999999</v>
      </c>
      <c r="T52" s="627">
        <f t="shared" si="21"/>
        <v>0.93947888217834741</v>
      </c>
      <c r="U52" s="74">
        <f t="shared" si="17"/>
        <v>20240150.24000001</v>
      </c>
      <c r="V52" s="768">
        <f t="shared" si="22"/>
        <v>6.0521117821652572E-2</v>
      </c>
      <c r="W52" s="769">
        <f t="shared" si="0"/>
        <v>1</v>
      </c>
    </row>
    <row r="53" spans="1:23" x14ac:dyDescent="0.2">
      <c r="A53" s="722" t="s">
        <v>217</v>
      </c>
      <c r="B53" s="788" t="s">
        <v>38</v>
      </c>
      <c r="C53" s="86">
        <v>2579126708</v>
      </c>
      <c r="D53" s="848">
        <v>1842233363</v>
      </c>
      <c r="E53" s="845">
        <f>5000000+9000000+71447019+48695955</f>
        <v>134142974</v>
      </c>
      <c r="F53" s="86">
        <f t="shared" si="18"/>
        <v>4287217097</v>
      </c>
      <c r="G53" s="74">
        <v>32081595</v>
      </c>
      <c r="H53" s="86">
        <v>204548704.99000001</v>
      </c>
      <c r="I53" s="74">
        <v>76903994.709999993</v>
      </c>
      <c r="J53" s="842">
        <v>279415569</v>
      </c>
      <c r="K53" s="86">
        <v>132517480.75</v>
      </c>
      <c r="L53" s="74">
        <v>131961317.59</v>
      </c>
      <c r="M53" s="86">
        <v>131973074.79000001</v>
      </c>
      <c r="N53" s="173">
        <v>135535587.53</v>
      </c>
      <c r="O53" s="173">
        <v>135182049</v>
      </c>
      <c r="P53" s="173">
        <v>191890459</v>
      </c>
      <c r="Q53" s="173">
        <v>133535572.59</v>
      </c>
      <c r="R53" s="69">
        <v>954905710.72000003</v>
      </c>
      <c r="S53" s="95">
        <f t="shared" si="20"/>
        <v>2540451115.6700001</v>
      </c>
      <c r="T53" s="627">
        <f t="shared" si="21"/>
        <v>0.59256414083804909</v>
      </c>
      <c r="U53" s="74">
        <f t="shared" si="17"/>
        <v>1746765981.3299999</v>
      </c>
      <c r="V53" s="768">
        <f t="shared" si="22"/>
        <v>0.40743585916195091</v>
      </c>
      <c r="W53" s="769">
        <f t="shared" si="0"/>
        <v>1</v>
      </c>
    </row>
    <row r="54" spans="1:23" x14ac:dyDescent="0.2">
      <c r="A54" s="850" t="s">
        <v>245</v>
      </c>
      <c r="B54" s="788" t="s">
        <v>98</v>
      </c>
      <c r="C54" s="86">
        <v>42387753</v>
      </c>
      <c r="D54" s="848">
        <v>30276967</v>
      </c>
      <c r="E54" s="845">
        <v>0</v>
      </c>
      <c r="F54" s="86">
        <f t="shared" si="18"/>
        <v>72664720</v>
      </c>
      <c r="G54" s="74">
        <v>0</v>
      </c>
      <c r="H54" s="86">
        <v>0</v>
      </c>
      <c r="I54" s="170">
        <v>2278800</v>
      </c>
      <c r="J54" s="842">
        <v>0</v>
      </c>
      <c r="K54" s="86"/>
      <c r="L54" s="74"/>
      <c r="M54" s="86"/>
      <c r="N54" s="853">
        <v>2249100</v>
      </c>
      <c r="O54" s="853"/>
      <c r="P54" s="853"/>
      <c r="Q54" s="853"/>
      <c r="R54" s="854"/>
      <c r="S54" s="95">
        <f t="shared" si="20"/>
        <v>4527900</v>
      </c>
      <c r="T54" s="627">
        <f t="shared" si="21"/>
        <v>6.2312219740198543E-2</v>
      </c>
      <c r="U54" s="74">
        <f t="shared" si="17"/>
        <v>68136820</v>
      </c>
      <c r="V54" s="768">
        <f t="shared" si="22"/>
        <v>0.93768778025980148</v>
      </c>
      <c r="W54" s="769">
        <f t="shared" si="0"/>
        <v>1</v>
      </c>
    </row>
    <row r="55" spans="1:23" x14ac:dyDescent="0.2">
      <c r="A55" s="850" t="s">
        <v>246</v>
      </c>
      <c r="B55" s="788" t="s">
        <v>58</v>
      </c>
      <c r="C55" s="86">
        <v>2916667</v>
      </c>
      <c r="D55" s="848">
        <v>2083333</v>
      </c>
      <c r="E55" s="845">
        <v>0</v>
      </c>
      <c r="F55" s="86">
        <f t="shared" si="18"/>
        <v>5000000</v>
      </c>
      <c r="G55" s="74">
        <v>0</v>
      </c>
      <c r="H55" s="86">
        <v>0</v>
      </c>
      <c r="I55" s="74">
        <v>0</v>
      </c>
      <c r="J55" s="842">
        <v>0</v>
      </c>
      <c r="K55" s="86"/>
      <c r="L55" s="74"/>
      <c r="M55" s="86"/>
      <c r="N55" s="853" t="s">
        <v>34</v>
      </c>
      <c r="O55" s="853"/>
      <c r="P55" s="853"/>
      <c r="Q55" s="853"/>
      <c r="R55" s="854"/>
      <c r="S55" s="95">
        <f t="shared" si="20"/>
        <v>0</v>
      </c>
      <c r="T55" s="627">
        <f t="shared" si="21"/>
        <v>0</v>
      </c>
      <c r="U55" s="74">
        <f t="shared" si="17"/>
        <v>5000000</v>
      </c>
      <c r="V55" s="768">
        <f t="shared" si="22"/>
        <v>1</v>
      </c>
      <c r="W55" s="769">
        <f t="shared" si="0"/>
        <v>1</v>
      </c>
    </row>
    <row r="56" spans="1:23" x14ac:dyDescent="0.2">
      <c r="A56" s="722" t="s">
        <v>218</v>
      </c>
      <c r="B56" s="788" t="s">
        <v>99</v>
      </c>
      <c r="C56" s="86">
        <v>61724783</v>
      </c>
      <c r="D56" s="848">
        <v>0</v>
      </c>
      <c r="E56" s="845">
        <v>0</v>
      </c>
      <c r="F56" s="86">
        <f t="shared" si="18"/>
        <v>61724783</v>
      </c>
      <c r="G56" s="74">
        <v>11802336</v>
      </c>
      <c r="H56" s="86">
        <v>0</v>
      </c>
      <c r="I56" s="74">
        <v>1776293</v>
      </c>
      <c r="J56" s="855">
        <v>0</v>
      </c>
      <c r="K56" s="856"/>
      <c r="L56" s="844"/>
      <c r="M56" s="86">
        <v>10584000</v>
      </c>
      <c r="N56" s="853">
        <v>2735050</v>
      </c>
      <c r="O56" s="853"/>
      <c r="P56" s="853"/>
      <c r="Q56" s="853"/>
      <c r="R56" s="854">
        <v>465535</v>
      </c>
      <c r="S56" s="95">
        <f t="shared" si="20"/>
        <v>27363214</v>
      </c>
      <c r="T56" s="627">
        <f t="shared" si="21"/>
        <v>0.44331000726239894</v>
      </c>
      <c r="U56" s="74">
        <f t="shared" si="17"/>
        <v>34361569</v>
      </c>
      <c r="V56" s="768">
        <f t="shared" si="22"/>
        <v>0.556689992737601</v>
      </c>
      <c r="W56" s="769">
        <f t="shared" si="0"/>
        <v>1</v>
      </c>
    </row>
    <row r="57" spans="1:23" x14ac:dyDescent="0.2">
      <c r="A57" s="850" t="s">
        <v>247</v>
      </c>
      <c r="B57" s="788" t="s">
        <v>69</v>
      </c>
      <c r="C57" s="86">
        <v>103899257</v>
      </c>
      <c r="D57" s="848">
        <v>74213755</v>
      </c>
      <c r="E57" s="845">
        <v>17050000</v>
      </c>
      <c r="F57" s="86">
        <f t="shared" si="18"/>
        <v>161063012</v>
      </c>
      <c r="G57" s="74">
        <v>0</v>
      </c>
      <c r="H57" s="86">
        <v>0</v>
      </c>
      <c r="I57" s="74">
        <v>0</v>
      </c>
      <c r="J57" s="842">
        <v>0</v>
      </c>
      <c r="K57" s="86">
        <v>0</v>
      </c>
      <c r="L57" s="74">
        <v>0</v>
      </c>
      <c r="M57" s="86">
        <v>0</v>
      </c>
      <c r="N57" s="853">
        <v>0</v>
      </c>
      <c r="O57" s="853"/>
      <c r="P57" s="853"/>
      <c r="Q57" s="853"/>
      <c r="R57" s="854"/>
      <c r="S57" s="95">
        <f t="shared" si="20"/>
        <v>0</v>
      </c>
      <c r="T57" s="627">
        <f t="shared" si="21"/>
        <v>0</v>
      </c>
      <c r="U57" s="74">
        <f t="shared" si="17"/>
        <v>161063012</v>
      </c>
      <c r="V57" s="768">
        <f t="shared" si="22"/>
        <v>1</v>
      </c>
      <c r="W57" s="769">
        <f t="shared" si="0"/>
        <v>1</v>
      </c>
    </row>
    <row r="58" spans="1:23" x14ac:dyDescent="0.2">
      <c r="A58" s="850" t="s">
        <v>248</v>
      </c>
      <c r="B58" s="788" t="s">
        <v>100</v>
      </c>
      <c r="C58" s="86">
        <v>43959856</v>
      </c>
      <c r="D58" s="848">
        <v>31399897</v>
      </c>
      <c r="E58" s="845">
        <v>0</v>
      </c>
      <c r="F58" s="86">
        <f t="shared" si="18"/>
        <v>75359753</v>
      </c>
      <c r="G58" s="74">
        <v>0</v>
      </c>
      <c r="H58" s="86">
        <v>0</v>
      </c>
      <c r="I58" s="74">
        <v>0</v>
      </c>
      <c r="J58" s="842">
        <v>0</v>
      </c>
      <c r="K58" s="86"/>
      <c r="L58" s="74">
        <v>6699700</v>
      </c>
      <c r="M58" s="86">
        <v>6699700</v>
      </c>
      <c r="N58" s="175">
        <v>6699700</v>
      </c>
      <c r="O58" s="175">
        <v>6699700</v>
      </c>
      <c r="P58" s="175">
        <v>6699700</v>
      </c>
      <c r="Q58" s="175">
        <v>6699700</v>
      </c>
      <c r="R58" s="89">
        <v>6699700</v>
      </c>
      <c r="S58" s="95">
        <f t="shared" si="20"/>
        <v>46897900</v>
      </c>
      <c r="T58" s="627">
        <f t="shared" si="21"/>
        <v>0.62232024566216404</v>
      </c>
      <c r="U58" s="74">
        <f t="shared" si="17"/>
        <v>28461853</v>
      </c>
      <c r="V58" s="768">
        <f t="shared" si="22"/>
        <v>0.37767975433783602</v>
      </c>
      <c r="W58" s="769">
        <f t="shared" si="0"/>
        <v>1</v>
      </c>
    </row>
    <row r="59" spans="1:23" x14ac:dyDescent="0.2">
      <c r="A59" s="850" t="s">
        <v>249</v>
      </c>
      <c r="B59" s="788" t="s">
        <v>71</v>
      </c>
      <c r="C59" s="86">
        <v>62780000</v>
      </c>
      <c r="D59" s="848">
        <v>0</v>
      </c>
      <c r="E59" s="845">
        <v>23418000</v>
      </c>
      <c r="F59" s="86">
        <f t="shared" si="18"/>
        <v>39362000</v>
      </c>
      <c r="G59" s="74">
        <v>0</v>
      </c>
      <c r="H59" s="86">
        <v>0</v>
      </c>
      <c r="I59" s="74">
        <v>0</v>
      </c>
      <c r="J59" s="847">
        <v>37565504</v>
      </c>
      <c r="K59" s="172"/>
      <c r="L59" s="170"/>
      <c r="M59" s="172"/>
      <c r="N59" s="172"/>
      <c r="O59" s="172"/>
      <c r="P59" s="172"/>
      <c r="Q59" s="172"/>
      <c r="R59" s="170"/>
      <c r="S59" s="95">
        <f t="shared" si="20"/>
        <v>37565504</v>
      </c>
      <c r="T59" s="627">
        <f t="shared" si="21"/>
        <v>0.95435963619734765</v>
      </c>
      <c r="U59" s="74">
        <f t="shared" si="17"/>
        <v>1796496</v>
      </c>
      <c r="V59" s="768">
        <f t="shared" si="22"/>
        <v>4.5640363802652302E-2</v>
      </c>
      <c r="W59" s="769">
        <f t="shared" si="0"/>
        <v>1</v>
      </c>
    </row>
    <row r="60" spans="1:23" x14ac:dyDescent="0.2">
      <c r="A60" s="850" t="s">
        <v>250</v>
      </c>
      <c r="B60" s="788" t="s">
        <v>101</v>
      </c>
      <c r="C60" s="86">
        <v>39991010</v>
      </c>
      <c r="D60" s="845">
        <v>0</v>
      </c>
      <c r="E60" s="841">
        <v>0</v>
      </c>
      <c r="F60" s="86">
        <f t="shared" si="18"/>
        <v>39991010</v>
      </c>
      <c r="G60" s="74">
        <v>0</v>
      </c>
      <c r="H60" s="86">
        <v>3276000</v>
      </c>
      <c r="I60" s="74">
        <v>1314500</v>
      </c>
      <c r="J60" s="842">
        <v>673659</v>
      </c>
      <c r="K60" s="86">
        <v>1051600</v>
      </c>
      <c r="L60" s="74"/>
      <c r="M60" s="86"/>
      <c r="N60" s="86">
        <v>3538900</v>
      </c>
      <c r="O60" s="86">
        <v>4512886</v>
      </c>
      <c r="P60" s="86">
        <v>0</v>
      </c>
      <c r="Q60" s="86">
        <v>262900</v>
      </c>
      <c r="R60" s="74">
        <v>1951600</v>
      </c>
      <c r="S60" s="95">
        <f t="shared" si="20"/>
        <v>16582045</v>
      </c>
      <c r="T60" s="627">
        <f t="shared" si="21"/>
        <v>0.41464431631009069</v>
      </c>
      <c r="U60" s="74">
        <f t="shared" si="17"/>
        <v>23408965</v>
      </c>
      <c r="V60" s="768">
        <f t="shared" si="22"/>
        <v>0.58535568368990931</v>
      </c>
      <c r="W60" s="769">
        <f t="shared" si="0"/>
        <v>1</v>
      </c>
    </row>
    <row r="61" spans="1:23" x14ac:dyDescent="0.2">
      <c r="A61" s="850" t="s">
        <v>252</v>
      </c>
      <c r="B61" s="788" t="s">
        <v>41</v>
      </c>
      <c r="C61" s="86">
        <v>269130543</v>
      </c>
      <c r="D61" s="845">
        <v>192236102</v>
      </c>
      <c r="E61" s="846">
        <v>110922040</v>
      </c>
      <c r="F61" s="86">
        <f t="shared" si="18"/>
        <v>350444605</v>
      </c>
      <c r="G61" s="74">
        <v>0</v>
      </c>
      <c r="H61" s="86">
        <v>0</v>
      </c>
      <c r="I61" s="74">
        <v>0</v>
      </c>
      <c r="J61" s="847">
        <v>22804360</v>
      </c>
      <c r="K61" s="172">
        <v>26755403</v>
      </c>
      <c r="L61" s="170">
        <v>39637634</v>
      </c>
      <c r="M61" s="172">
        <v>30733448</v>
      </c>
      <c r="N61" s="172">
        <v>26654988</v>
      </c>
      <c r="O61" s="172">
        <v>26654988</v>
      </c>
      <c r="P61" s="172">
        <v>33534193</v>
      </c>
      <c r="Q61" s="172">
        <v>32006042</v>
      </c>
      <c r="R61" s="170">
        <v>32068984</v>
      </c>
      <c r="S61" s="95">
        <f t="shared" si="20"/>
        <v>270850040</v>
      </c>
      <c r="T61" s="627">
        <f t="shared" si="21"/>
        <v>0.77287547342896035</v>
      </c>
      <c r="U61" s="74">
        <f t="shared" si="17"/>
        <v>79594565</v>
      </c>
      <c r="V61" s="768">
        <f t="shared" si="22"/>
        <v>0.22712452657103965</v>
      </c>
      <c r="W61" s="769">
        <f>SUM(V61+T61)</f>
        <v>1</v>
      </c>
    </row>
    <row r="62" spans="1:23" x14ac:dyDescent="0.2">
      <c r="A62" s="850" t="s">
        <v>251</v>
      </c>
      <c r="B62" s="788" t="s">
        <v>112</v>
      </c>
      <c r="C62" s="86">
        <v>26589339</v>
      </c>
      <c r="D62" s="845">
        <v>0</v>
      </c>
      <c r="E62" s="846">
        <v>0</v>
      </c>
      <c r="F62" s="86">
        <f t="shared" si="18"/>
        <v>26589339</v>
      </c>
      <c r="G62" s="74">
        <v>0</v>
      </c>
      <c r="H62" s="86">
        <v>0</v>
      </c>
      <c r="I62" s="74">
        <v>0</v>
      </c>
      <c r="J62" s="842">
        <v>22484520</v>
      </c>
      <c r="K62" s="86">
        <v>0</v>
      </c>
      <c r="L62" s="74">
        <v>0</v>
      </c>
      <c r="M62" s="86">
        <v>0</v>
      </c>
      <c r="N62" s="86">
        <v>0</v>
      </c>
      <c r="O62" s="86"/>
      <c r="P62" s="86"/>
      <c r="Q62" s="86"/>
      <c r="R62" s="74"/>
      <c r="S62" s="95">
        <f t="shared" si="20"/>
        <v>22484520</v>
      </c>
      <c r="T62" s="627">
        <f t="shared" si="21"/>
        <v>0.84562162301214028</v>
      </c>
      <c r="U62" s="74">
        <f t="shared" si="17"/>
        <v>4104819</v>
      </c>
      <c r="V62" s="768">
        <f t="shared" si="22"/>
        <v>0.15437837698785969</v>
      </c>
      <c r="W62" s="769">
        <f t="shared" si="0"/>
        <v>1</v>
      </c>
    </row>
    <row r="63" spans="1:23" x14ac:dyDescent="0.2">
      <c r="A63" s="850" t="s">
        <v>271</v>
      </c>
      <c r="B63" s="788" t="s">
        <v>263</v>
      </c>
      <c r="C63" s="86">
        <v>0</v>
      </c>
      <c r="D63" s="845">
        <v>15470000</v>
      </c>
      <c r="E63" s="846"/>
      <c r="F63" s="86">
        <f t="shared" si="18"/>
        <v>15470000</v>
      </c>
      <c r="G63" s="74">
        <v>0</v>
      </c>
      <c r="H63" s="86">
        <v>0</v>
      </c>
      <c r="I63" s="74">
        <v>0</v>
      </c>
      <c r="J63" s="842">
        <v>0</v>
      </c>
      <c r="K63" s="86">
        <v>0</v>
      </c>
      <c r="L63" s="74">
        <v>0</v>
      </c>
      <c r="M63" s="86">
        <v>0</v>
      </c>
      <c r="N63" s="86">
        <v>15470000</v>
      </c>
      <c r="O63" s="86"/>
      <c r="P63" s="86"/>
      <c r="Q63" s="86"/>
      <c r="R63" s="74"/>
      <c r="S63" s="95">
        <f t="shared" si="20"/>
        <v>15470000</v>
      </c>
      <c r="T63" s="627">
        <f t="shared" si="21"/>
        <v>1</v>
      </c>
      <c r="U63" s="74">
        <f t="shared" ref="U63:U85" si="23">+F63-S63</f>
        <v>0</v>
      </c>
      <c r="V63" s="768">
        <f t="shared" si="22"/>
        <v>0</v>
      </c>
      <c r="W63" s="769">
        <f t="shared" si="0"/>
        <v>1</v>
      </c>
    </row>
    <row r="64" spans="1:23" x14ac:dyDescent="0.2">
      <c r="A64" s="722" t="s">
        <v>224</v>
      </c>
      <c r="B64" s="788" t="s">
        <v>63</v>
      </c>
      <c r="C64" s="86">
        <v>1225262279</v>
      </c>
      <c r="D64" s="845">
        <v>875187342</v>
      </c>
      <c r="E64" s="846">
        <v>463585828</v>
      </c>
      <c r="F64" s="86">
        <f t="shared" si="18"/>
        <v>1636863793</v>
      </c>
      <c r="G64" s="170">
        <v>54955062</v>
      </c>
      <c r="H64" s="86">
        <v>0</v>
      </c>
      <c r="I64" s="74">
        <v>0</v>
      </c>
      <c r="J64" s="842">
        <v>0</v>
      </c>
      <c r="K64" s="86">
        <v>0</v>
      </c>
      <c r="L64" s="74">
        <v>0</v>
      </c>
      <c r="M64" s="86">
        <v>130076262</v>
      </c>
      <c r="N64" s="86">
        <v>198265888</v>
      </c>
      <c r="O64" s="86">
        <v>192677751</v>
      </c>
      <c r="P64" s="86">
        <v>213420698</v>
      </c>
      <c r="Q64" s="86">
        <v>199094471</v>
      </c>
      <c r="R64" s="74">
        <v>222592521.97999999</v>
      </c>
      <c r="S64" s="95">
        <f t="shared" si="20"/>
        <v>1211082653.98</v>
      </c>
      <c r="T64" s="627">
        <f t="shared" si="21"/>
        <v>0.73987992107783151</v>
      </c>
      <c r="U64" s="74">
        <f t="shared" si="23"/>
        <v>425781139.01999998</v>
      </c>
      <c r="V64" s="768">
        <f t="shared" si="22"/>
        <v>0.26012007892216843</v>
      </c>
      <c r="W64" s="769">
        <f t="shared" si="0"/>
        <v>1</v>
      </c>
    </row>
    <row r="65" spans="1:23" x14ac:dyDescent="0.2">
      <c r="A65" s="722" t="s">
        <v>225</v>
      </c>
      <c r="B65" s="788" t="s">
        <v>40</v>
      </c>
      <c r="C65" s="86">
        <v>49525933</v>
      </c>
      <c r="D65" s="845">
        <v>35375667</v>
      </c>
      <c r="E65" s="846">
        <v>0</v>
      </c>
      <c r="F65" s="86">
        <f t="shared" si="18"/>
        <v>84901600</v>
      </c>
      <c r="G65" s="74">
        <v>3586786</v>
      </c>
      <c r="H65" s="86">
        <v>3854789.39</v>
      </c>
      <c r="I65" s="74">
        <v>3293512.25</v>
      </c>
      <c r="J65" s="842">
        <v>3250802</v>
      </c>
      <c r="K65" s="86">
        <v>2712527.33</v>
      </c>
      <c r="L65" s="74">
        <v>3442525</v>
      </c>
      <c r="M65" s="86">
        <v>3076518.33</v>
      </c>
      <c r="N65" s="86">
        <v>2612119.33</v>
      </c>
      <c r="O65" s="86">
        <v>2909627</v>
      </c>
      <c r="P65" s="86">
        <v>2926987</v>
      </c>
      <c r="Q65" s="86">
        <v>2592493.75</v>
      </c>
      <c r="R65" s="74">
        <v>2248869.33</v>
      </c>
      <c r="S65" s="95">
        <f t="shared" si="20"/>
        <v>36507556.709999993</v>
      </c>
      <c r="T65" s="627">
        <f t="shared" si="21"/>
        <v>0.42999845362160422</v>
      </c>
      <c r="U65" s="74">
        <f t="shared" si="23"/>
        <v>48394043.290000007</v>
      </c>
      <c r="V65" s="768">
        <f t="shared" si="22"/>
        <v>0.57000154637839573</v>
      </c>
      <c r="W65" s="769">
        <f t="shared" si="0"/>
        <v>1</v>
      </c>
    </row>
    <row r="66" spans="1:23" x14ac:dyDescent="0.2">
      <c r="A66" s="850" t="s">
        <v>253</v>
      </c>
      <c r="B66" s="788" t="s">
        <v>102</v>
      </c>
      <c r="C66" s="86">
        <v>1215425490</v>
      </c>
      <c r="D66" s="845">
        <f>868161064+95794996.5</f>
        <v>963956060.5</v>
      </c>
      <c r="E66" s="846">
        <v>0</v>
      </c>
      <c r="F66" s="86">
        <f t="shared" si="18"/>
        <v>2179381550.5</v>
      </c>
      <c r="G66" s="74">
        <v>0</v>
      </c>
      <c r="H66" s="86">
        <v>0</v>
      </c>
      <c r="I66" s="74">
        <v>0</v>
      </c>
      <c r="J66" s="842">
        <v>0</v>
      </c>
      <c r="K66" s="86">
        <v>128263460.54000001</v>
      </c>
      <c r="L66" s="74">
        <v>178819736</v>
      </c>
      <c r="M66" s="86">
        <v>194701735.72999999</v>
      </c>
      <c r="N66" s="86">
        <v>194701735.41</v>
      </c>
      <c r="O66" s="86">
        <v>151741894</v>
      </c>
      <c r="P66" s="86">
        <v>491254185</v>
      </c>
      <c r="Q66" s="86">
        <v>473388764.73000002</v>
      </c>
      <c r="R66" s="74">
        <v>345534281.5</v>
      </c>
      <c r="S66" s="95">
        <f t="shared" si="20"/>
        <v>2158405792.9099998</v>
      </c>
      <c r="T66" s="627">
        <f t="shared" si="21"/>
        <v>0.99037536241178703</v>
      </c>
      <c r="U66" s="74">
        <f t="shared" si="23"/>
        <v>20975757.590000153</v>
      </c>
      <c r="V66" s="768">
        <f t="shared" si="22"/>
        <v>9.6246375882129646E-3</v>
      </c>
      <c r="W66" s="769">
        <f t="shared" si="0"/>
        <v>1</v>
      </c>
    </row>
    <row r="67" spans="1:23" x14ac:dyDescent="0.2">
      <c r="A67" s="722" t="s">
        <v>227</v>
      </c>
      <c r="B67" s="788" t="s">
        <v>204</v>
      </c>
      <c r="C67" s="86">
        <v>13533046</v>
      </c>
      <c r="D67" s="845">
        <v>9666461</v>
      </c>
      <c r="E67" s="841">
        <v>0</v>
      </c>
      <c r="F67" s="86">
        <f t="shared" si="18"/>
        <v>23199507</v>
      </c>
      <c r="G67" s="170">
        <v>156000</v>
      </c>
      <c r="H67" s="86">
        <v>0</v>
      </c>
      <c r="I67" s="170">
        <v>60000</v>
      </c>
      <c r="J67" s="842">
        <v>0</v>
      </c>
      <c r="K67" s="86"/>
      <c r="L67" s="74">
        <v>480000</v>
      </c>
      <c r="M67" s="86"/>
      <c r="N67" s="86"/>
      <c r="O67" s="86"/>
      <c r="P67" s="86"/>
      <c r="Q67" s="86"/>
      <c r="R67" s="74"/>
      <c r="S67" s="95">
        <f t="shared" si="20"/>
        <v>696000</v>
      </c>
      <c r="T67" s="627">
        <f t="shared" si="21"/>
        <v>3.0000637513547163E-2</v>
      </c>
      <c r="U67" s="74">
        <f t="shared" si="23"/>
        <v>22503507</v>
      </c>
      <c r="V67" s="768">
        <f t="shared" si="22"/>
        <v>0.9699993624864528</v>
      </c>
      <c r="W67" s="769">
        <f t="shared" si="0"/>
        <v>1</v>
      </c>
    </row>
    <row r="68" spans="1:23" x14ac:dyDescent="0.2">
      <c r="A68" s="722" t="s">
        <v>238</v>
      </c>
      <c r="B68" s="788" t="s">
        <v>72</v>
      </c>
      <c r="C68" s="86">
        <v>11600000</v>
      </c>
      <c r="D68" s="845">
        <v>0</v>
      </c>
      <c r="E68" s="841">
        <v>0</v>
      </c>
      <c r="F68" s="86">
        <f>+C68+D68-E68</f>
        <v>11600000</v>
      </c>
      <c r="G68" s="74">
        <v>0</v>
      </c>
      <c r="H68" s="86">
        <v>0</v>
      </c>
      <c r="I68" s="74">
        <v>0</v>
      </c>
      <c r="J68" s="842">
        <v>0</v>
      </c>
      <c r="K68" s="86">
        <v>0</v>
      </c>
      <c r="L68" s="74">
        <v>0</v>
      </c>
      <c r="M68" s="86">
        <v>0</v>
      </c>
      <c r="N68" s="86"/>
      <c r="O68" s="86"/>
      <c r="P68" s="86"/>
      <c r="Q68" s="86"/>
      <c r="R68" s="74"/>
      <c r="S68" s="95">
        <f>SUM(G68:R68)</f>
        <v>0</v>
      </c>
      <c r="T68" s="627">
        <f>+S68/F68</f>
        <v>0</v>
      </c>
      <c r="U68" s="74">
        <f>+F68-S68</f>
        <v>11600000</v>
      </c>
      <c r="V68" s="768">
        <f>SUM(U68)/F68</f>
        <v>1</v>
      </c>
      <c r="W68" s="769">
        <f>SUM(V68+T68)</f>
        <v>1</v>
      </c>
    </row>
    <row r="69" spans="1:23" x14ac:dyDescent="0.2">
      <c r="A69" s="722" t="s">
        <v>228</v>
      </c>
      <c r="B69" s="788" t="s">
        <v>103</v>
      </c>
      <c r="C69" s="86">
        <v>40775933</v>
      </c>
      <c r="D69" s="845">
        <f>29125667+9000000</f>
        <v>38125667</v>
      </c>
      <c r="E69" s="841">
        <v>0</v>
      </c>
      <c r="F69" s="86">
        <f t="shared" si="18"/>
        <v>78901600</v>
      </c>
      <c r="G69" s="74">
        <v>4844900</v>
      </c>
      <c r="H69" s="86">
        <v>4990400</v>
      </c>
      <c r="I69" s="74">
        <v>4162800</v>
      </c>
      <c r="J69" s="842">
        <v>7289100</v>
      </c>
      <c r="K69" s="86">
        <v>3750400</v>
      </c>
      <c r="L69" s="74">
        <v>4800520</v>
      </c>
      <c r="M69" s="86">
        <v>5690300</v>
      </c>
      <c r="N69" s="173">
        <v>8727600</v>
      </c>
      <c r="O69" s="173">
        <v>11707400</v>
      </c>
      <c r="P69" s="173">
        <v>5046200</v>
      </c>
      <c r="Q69" s="173">
        <v>5055000</v>
      </c>
      <c r="R69" s="69">
        <v>5424000</v>
      </c>
      <c r="S69" s="95">
        <f t="shared" si="20"/>
        <v>71488620</v>
      </c>
      <c r="T69" s="627">
        <f t="shared" si="21"/>
        <v>0.90604778610319692</v>
      </c>
      <c r="U69" s="74">
        <f t="shared" si="23"/>
        <v>7412980</v>
      </c>
      <c r="V69" s="768">
        <f t="shared" si="22"/>
        <v>9.3952213896803111E-2</v>
      </c>
      <c r="W69" s="769">
        <f t="shared" si="0"/>
        <v>1</v>
      </c>
    </row>
    <row r="70" spans="1:23" x14ac:dyDescent="0.2">
      <c r="A70" s="722" t="s">
        <v>229</v>
      </c>
      <c r="B70" s="788" t="s">
        <v>104</v>
      </c>
      <c r="C70" s="86">
        <v>20010000</v>
      </c>
      <c r="D70" s="845">
        <v>0</v>
      </c>
      <c r="E70" s="841">
        <v>0</v>
      </c>
      <c r="F70" s="86">
        <f t="shared" si="18"/>
        <v>20010000</v>
      </c>
      <c r="G70" s="74">
        <v>710879</v>
      </c>
      <c r="H70" s="86"/>
      <c r="I70" s="74">
        <v>0</v>
      </c>
      <c r="J70" s="842">
        <v>0</v>
      </c>
      <c r="K70" s="86"/>
      <c r="L70" s="74"/>
      <c r="M70" s="86"/>
      <c r="N70" s="175"/>
      <c r="O70" s="175"/>
      <c r="P70" s="175"/>
      <c r="Q70" s="175"/>
      <c r="R70" s="89"/>
      <c r="S70" s="95">
        <f t="shared" si="20"/>
        <v>710879</v>
      </c>
      <c r="T70" s="627">
        <f t="shared" si="21"/>
        <v>3.5526186906546728E-2</v>
      </c>
      <c r="U70" s="74">
        <f t="shared" si="23"/>
        <v>19299121</v>
      </c>
      <c r="V70" s="768">
        <f t="shared" ref="V70:V91" si="24">SUM(U70)/F70</f>
        <v>0.96447381309345326</v>
      </c>
      <c r="W70" s="769">
        <f t="shared" si="0"/>
        <v>1</v>
      </c>
    </row>
    <row r="71" spans="1:23" x14ac:dyDescent="0.2">
      <c r="A71" s="722" t="s">
        <v>230</v>
      </c>
      <c r="B71" s="788" t="s">
        <v>68</v>
      </c>
      <c r="C71" s="86">
        <v>5058581332</v>
      </c>
      <c r="D71" s="845">
        <v>5058581332</v>
      </c>
      <c r="E71" s="841">
        <f>290183369</f>
        <v>290183369</v>
      </c>
      <c r="F71" s="86">
        <f t="shared" si="18"/>
        <v>9826979295</v>
      </c>
      <c r="G71" s="74">
        <v>668547257</v>
      </c>
      <c r="H71" s="86">
        <v>662287560</v>
      </c>
      <c r="I71" s="74">
        <v>669919344</v>
      </c>
      <c r="J71" s="842">
        <v>659787959</v>
      </c>
      <c r="K71" s="86">
        <v>668564225</v>
      </c>
      <c r="L71" s="74">
        <v>1400856427</v>
      </c>
      <c r="M71" s="86">
        <v>670329401</v>
      </c>
      <c r="N71" s="853">
        <v>660580087</v>
      </c>
      <c r="O71" s="853">
        <v>656578932</v>
      </c>
      <c r="P71" s="853">
        <v>656040133</v>
      </c>
      <c r="Q71" s="853">
        <v>1329427437</v>
      </c>
      <c r="R71" s="854">
        <v>0</v>
      </c>
      <c r="S71" s="95">
        <f t="shared" si="20"/>
        <v>8702918762</v>
      </c>
      <c r="T71" s="627">
        <f t="shared" si="21"/>
        <v>0.88561484671368695</v>
      </c>
      <c r="U71" s="74">
        <f t="shared" si="23"/>
        <v>1124060533</v>
      </c>
      <c r="V71" s="768">
        <f t="shared" si="24"/>
        <v>0.1143851532863131</v>
      </c>
      <c r="W71" s="769">
        <f t="shared" si="0"/>
        <v>1</v>
      </c>
    </row>
    <row r="72" spans="1:23" x14ac:dyDescent="0.2">
      <c r="A72" s="850" t="s">
        <v>254</v>
      </c>
      <c r="B72" s="788" t="s">
        <v>105</v>
      </c>
      <c r="C72" s="86">
        <v>67016371</v>
      </c>
      <c r="D72" s="845">
        <f>330000000+120983629+167930000</f>
        <v>618913629</v>
      </c>
      <c r="E72" s="841">
        <v>0</v>
      </c>
      <c r="F72" s="86">
        <f t="shared" si="18"/>
        <v>685930000</v>
      </c>
      <c r="G72" s="74">
        <v>0</v>
      </c>
      <c r="H72" s="86">
        <v>9120734</v>
      </c>
      <c r="I72" s="74">
        <v>0</v>
      </c>
      <c r="J72" s="842">
        <v>0</v>
      </c>
      <c r="K72" s="86">
        <v>7663321</v>
      </c>
      <c r="L72" s="74"/>
      <c r="M72" s="86"/>
      <c r="N72" s="853">
        <v>9224837</v>
      </c>
      <c r="O72" s="853"/>
      <c r="P72" s="853">
        <v>452970290</v>
      </c>
      <c r="Q72" s="853">
        <v>11042184</v>
      </c>
      <c r="R72" s="854">
        <v>146186643</v>
      </c>
      <c r="S72" s="95">
        <f t="shared" si="20"/>
        <v>636208009</v>
      </c>
      <c r="T72" s="627">
        <f t="shared" si="21"/>
        <v>0.9275115667779511</v>
      </c>
      <c r="U72" s="74">
        <f t="shared" si="23"/>
        <v>49721991</v>
      </c>
      <c r="V72" s="768">
        <v>0</v>
      </c>
      <c r="W72" s="769">
        <f t="shared" si="0"/>
        <v>0.9275115667779511</v>
      </c>
    </row>
    <row r="73" spans="1:23" x14ac:dyDescent="0.2">
      <c r="A73" s="850" t="s">
        <v>255</v>
      </c>
      <c r="B73" s="788" t="s">
        <v>106</v>
      </c>
      <c r="C73" s="86">
        <v>26637832</v>
      </c>
      <c r="D73" s="845">
        <v>0</v>
      </c>
      <c r="E73" s="841">
        <v>0</v>
      </c>
      <c r="F73" s="86">
        <f t="shared" si="18"/>
        <v>26637832</v>
      </c>
      <c r="G73" s="74">
        <v>0</v>
      </c>
      <c r="H73" s="86">
        <v>0</v>
      </c>
      <c r="I73" s="74">
        <v>0</v>
      </c>
      <c r="J73" s="842">
        <v>0</v>
      </c>
      <c r="K73" s="86">
        <v>0</v>
      </c>
      <c r="L73" s="74">
        <v>0</v>
      </c>
      <c r="M73" s="86">
        <v>0</v>
      </c>
      <c r="N73" s="175">
        <v>0</v>
      </c>
      <c r="O73" s="175"/>
      <c r="P73" s="175"/>
      <c r="Q73" s="175"/>
      <c r="R73" s="89">
        <v>206040</v>
      </c>
      <c r="S73" s="95">
        <f t="shared" si="20"/>
        <v>206040</v>
      </c>
      <c r="T73" s="627">
        <f t="shared" si="21"/>
        <v>7.734863708127598E-3</v>
      </c>
      <c r="U73" s="74">
        <f t="shared" si="23"/>
        <v>26431792</v>
      </c>
      <c r="V73" s="768">
        <f t="shared" si="24"/>
        <v>0.99226513629187241</v>
      </c>
      <c r="W73" s="769">
        <f t="shared" si="0"/>
        <v>1</v>
      </c>
    </row>
    <row r="74" spans="1:23" x14ac:dyDescent="0.2">
      <c r="A74" s="722" t="s">
        <v>231</v>
      </c>
      <c r="B74" s="788" t="s">
        <v>107</v>
      </c>
      <c r="C74" s="86">
        <v>2863537118</v>
      </c>
      <c r="D74" s="845">
        <v>0</v>
      </c>
      <c r="E74" s="841">
        <v>873787963</v>
      </c>
      <c r="F74" s="86">
        <f t="shared" si="18"/>
        <v>1989749155</v>
      </c>
      <c r="G74" s="74">
        <v>40360000</v>
      </c>
      <c r="H74" s="86"/>
      <c r="I74" s="74">
        <v>273711275</v>
      </c>
      <c r="J74" s="842">
        <v>0</v>
      </c>
      <c r="K74" s="86"/>
      <c r="L74" s="74">
        <v>0</v>
      </c>
      <c r="M74" s="86">
        <v>568301571</v>
      </c>
      <c r="N74" s="175">
        <v>0</v>
      </c>
      <c r="O74" s="175"/>
      <c r="P74" s="175"/>
      <c r="Q74" s="175"/>
      <c r="R74" s="89">
        <v>39389000</v>
      </c>
      <c r="S74" s="95">
        <f t="shared" si="20"/>
        <v>921761846</v>
      </c>
      <c r="T74" s="627">
        <f t="shared" si="21"/>
        <v>0.46325530214887817</v>
      </c>
      <c r="U74" s="74">
        <f t="shared" si="23"/>
        <v>1067987309</v>
      </c>
      <c r="V74" s="768">
        <f t="shared" si="24"/>
        <v>0.53674469785112189</v>
      </c>
      <c r="W74" s="769">
        <f t="shared" si="0"/>
        <v>1</v>
      </c>
    </row>
    <row r="75" spans="1:23" x14ac:dyDescent="0.2">
      <c r="A75" s="722" t="s">
        <v>232</v>
      </c>
      <c r="B75" s="788" t="s">
        <v>108</v>
      </c>
      <c r="C75" s="86">
        <v>12603713208</v>
      </c>
      <c r="D75" s="845">
        <v>0</v>
      </c>
      <c r="E75" s="841">
        <v>0</v>
      </c>
      <c r="F75" s="86">
        <f t="shared" si="18"/>
        <v>12603713208</v>
      </c>
      <c r="G75" s="74">
        <v>7765324297</v>
      </c>
      <c r="H75" s="86">
        <v>759773645</v>
      </c>
      <c r="I75" s="74">
        <v>759773645</v>
      </c>
      <c r="J75" s="842">
        <v>759773645</v>
      </c>
      <c r="K75" s="173">
        <v>759773645</v>
      </c>
      <c r="L75" s="69">
        <v>759773645</v>
      </c>
      <c r="M75" s="173">
        <v>759773644</v>
      </c>
      <c r="N75" s="175"/>
      <c r="O75" s="175"/>
      <c r="P75" s="175"/>
      <c r="Q75" s="175">
        <v>13674577</v>
      </c>
      <c r="R75" s="89"/>
      <c r="S75" s="95">
        <f t="shared" si="20"/>
        <v>12337640743</v>
      </c>
      <c r="T75" s="627">
        <f t="shared" si="21"/>
        <v>0.9788893589842147</v>
      </c>
      <c r="U75" s="74">
        <f t="shared" si="23"/>
        <v>266072465</v>
      </c>
      <c r="V75" s="768">
        <f t="shared" si="24"/>
        <v>2.111064101578532E-2</v>
      </c>
      <c r="W75" s="769">
        <f t="shared" si="0"/>
        <v>1</v>
      </c>
    </row>
    <row r="76" spans="1:23" x14ac:dyDescent="0.2">
      <c r="A76" s="850" t="s">
        <v>256</v>
      </c>
      <c r="B76" s="788" t="s">
        <v>109</v>
      </c>
      <c r="C76" s="173">
        <v>103713212</v>
      </c>
      <c r="D76" s="837">
        <v>0</v>
      </c>
      <c r="E76" s="838">
        <v>0</v>
      </c>
      <c r="F76" s="173">
        <f t="shared" si="18"/>
        <v>103713212</v>
      </c>
      <c r="G76" s="69">
        <v>0</v>
      </c>
      <c r="H76" s="173">
        <v>0</v>
      </c>
      <c r="I76" s="69">
        <v>0</v>
      </c>
      <c r="J76" s="198">
        <v>0</v>
      </c>
      <c r="K76" s="175">
        <v>0</v>
      </c>
      <c r="L76" s="89">
        <v>0</v>
      </c>
      <c r="M76" s="175">
        <v>0</v>
      </c>
      <c r="N76" s="175">
        <v>0</v>
      </c>
      <c r="O76" s="175"/>
      <c r="P76" s="175"/>
      <c r="Q76" s="175"/>
      <c r="R76" s="89"/>
      <c r="S76" s="95">
        <f t="shared" si="20"/>
        <v>0</v>
      </c>
      <c r="T76" s="627">
        <f t="shared" si="21"/>
        <v>0</v>
      </c>
      <c r="U76" s="74">
        <f t="shared" si="23"/>
        <v>103713212</v>
      </c>
      <c r="V76" s="768">
        <f t="shared" si="24"/>
        <v>1</v>
      </c>
      <c r="W76" s="769">
        <f t="shared" si="0"/>
        <v>1</v>
      </c>
    </row>
    <row r="77" spans="1:23" x14ac:dyDescent="0.2">
      <c r="A77" s="850" t="s">
        <v>257</v>
      </c>
      <c r="B77" s="788" t="s">
        <v>277</v>
      </c>
      <c r="C77" s="175">
        <v>91373752</v>
      </c>
      <c r="D77" s="819">
        <v>5000000</v>
      </c>
      <c r="E77" s="839">
        <v>0</v>
      </c>
      <c r="F77" s="175">
        <f t="shared" si="18"/>
        <v>96373752</v>
      </c>
      <c r="G77" s="89">
        <v>0</v>
      </c>
      <c r="H77" s="175">
        <v>7350000</v>
      </c>
      <c r="I77" s="89">
        <v>0</v>
      </c>
      <c r="J77" s="169">
        <v>56274600</v>
      </c>
      <c r="K77" s="175">
        <v>0</v>
      </c>
      <c r="L77" s="89">
        <v>0</v>
      </c>
      <c r="M77" s="175">
        <v>0</v>
      </c>
      <c r="N77" s="175">
        <v>0</v>
      </c>
      <c r="O77" s="175">
        <v>0</v>
      </c>
      <c r="P77" s="175">
        <v>0</v>
      </c>
      <c r="Q77" s="175">
        <v>0</v>
      </c>
      <c r="R77" s="89">
        <v>0</v>
      </c>
      <c r="S77" s="95">
        <f t="shared" si="20"/>
        <v>63624600</v>
      </c>
      <c r="T77" s="627">
        <f t="shared" si="21"/>
        <v>0.66018598092974523</v>
      </c>
      <c r="U77" s="69">
        <f t="shared" si="23"/>
        <v>32749152</v>
      </c>
      <c r="V77" s="796">
        <f t="shared" si="24"/>
        <v>0.33981401907025471</v>
      </c>
      <c r="W77" s="769">
        <f t="shared" ref="W77:W91" si="25">SUM(V77+T77)</f>
        <v>1</v>
      </c>
    </row>
    <row r="78" spans="1:23" x14ac:dyDescent="0.2">
      <c r="A78" s="850" t="s">
        <v>266</v>
      </c>
      <c r="B78" s="788" t="s">
        <v>267</v>
      </c>
      <c r="C78" s="175">
        <v>0</v>
      </c>
      <c r="D78" s="819">
        <v>23418000</v>
      </c>
      <c r="E78" s="839">
        <v>0</v>
      </c>
      <c r="F78" s="175">
        <f t="shared" si="18"/>
        <v>23418000</v>
      </c>
      <c r="G78" s="89">
        <v>0</v>
      </c>
      <c r="H78" s="175">
        <v>0</v>
      </c>
      <c r="I78" s="89">
        <v>0</v>
      </c>
      <c r="J78" s="169">
        <v>0</v>
      </c>
      <c r="K78" s="175">
        <v>23418000</v>
      </c>
      <c r="L78" s="89">
        <v>0</v>
      </c>
      <c r="M78" s="175">
        <v>0</v>
      </c>
      <c r="N78" s="175">
        <v>0</v>
      </c>
      <c r="O78" s="175">
        <v>0</v>
      </c>
      <c r="P78" s="175">
        <v>0</v>
      </c>
      <c r="Q78" s="175">
        <v>0</v>
      </c>
      <c r="R78" s="89">
        <v>0</v>
      </c>
      <c r="S78" s="95">
        <f t="shared" si="20"/>
        <v>23418000</v>
      </c>
      <c r="T78" s="627">
        <f t="shared" si="21"/>
        <v>1</v>
      </c>
      <c r="U78" s="767">
        <f t="shared" si="23"/>
        <v>0</v>
      </c>
      <c r="V78" s="796">
        <f t="shared" si="24"/>
        <v>0</v>
      </c>
      <c r="W78" s="769">
        <f t="shared" si="25"/>
        <v>1</v>
      </c>
    </row>
    <row r="79" spans="1:23" x14ac:dyDescent="0.2">
      <c r="A79" s="850" t="s">
        <v>269</v>
      </c>
      <c r="B79" s="788" t="s">
        <v>270</v>
      </c>
      <c r="C79" s="175">
        <v>0</v>
      </c>
      <c r="D79" s="819">
        <v>17050000</v>
      </c>
      <c r="E79" s="839">
        <v>0</v>
      </c>
      <c r="F79" s="175">
        <f t="shared" si="18"/>
        <v>17050000</v>
      </c>
      <c r="G79" s="89">
        <v>0</v>
      </c>
      <c r="H79" s="175">
        <v>0</v>
      </c>
      <c r="I79" s="89">
        <v>0</v>
      </c>
      <c r="J79" s="169">
        <v>0</v>
      </c>
      <c r="K79" s="175">
        <v>0</v>
      </c>
      <c r="L79" s="89">
        <v>17050000</v>
      </c>
      <c r="M79" s="175">
        <v>0</v>
      </c>
      <c r="N79" s="175">
        <v>0</v>
      </c>
      <c r="O79" s="175">
        <v>0</v>
      </c>
      <c r="P79" s="175">
        <v>0</v>
      </c>
      <c r="Q79" s="175">
        <v>0</v>
      </c>
      <c r="R79" s="89">
        <v>0</v>
      </c>
      <c r="S79" s="95">
        <f t="shared" si="20"/>
        <v>17050000</v>
      </c>
      <c r="T79" s="627">
        <f t="shared" si="21"/>
        <v>1</v>
      </c>
      <c r="U79" s="767">
        <f t="shared" si="23"/>
        <v>0</v>
      </c>
      <c r="V79" s="768">
        <f t="shared" si="24"/>
        <v>0</v>
      </c>
      <c r="W79" s="769">
        <f t="shared" si="25"/>
        <v>1</v>
      </c>
    </row>
    <row r="80" spans="1:23" ht="13.5" thickBot="1" x14ac:dyDescent="0.25">
      <c r="A80" s="850" t="s">
        <v>258</v>
      </c>
      <c r="B80" s="788" t="s">
        <v>111</v>
      </c>
      <c r="C80" s="100">
        <v>4002000</v>
      </c>
      <c r="D80" s="857">
        <v>0</v>
      </c>
      <c r="E80" s="822">
        <v>0</v>
      </c>
      <c r="F80" s="100">
        <f t="shared" si="18"/>
        <v>4002000</v>
      </c>
      <c r="G80" s="121">
        <v>839100</v>
      </c>
      <c r="H80" s="100">
        <v>0</v>
      </c>
      <c r="I80" s="121">
        <v>0</v>
      </c>
      <c r="J80" s="101">
        <v>0</v>
      </c>
      <c r="K80" s="100">
        <v>0</v>
      </c>
      <c r="L80" s="121">
        <v>0</v>
      </c>
      <c r="M80" s="100">
        <v>0</v>
      </c>
      <c r="N80" s="100">
        <v>0</v>
      </c>
      <c r="O80" s="100">
        <v>0</v>
      </c>
      <c r="P80" s="100">
        <v>0</v>
      </c>
      <c r="Q80" s="100">
        <v>0</v>
      </c>
      <c r="R80" s="121">
        <v>0</v>
      </c>
      <c r="S80" s="95">
        <f t="shared" si="20"/>
        <v>839100</v>
      </c>
      <c r="T80" s="629">
        <f>+S80/F80</f>
        <v>0.20967016491754123</v>
      </c>
      <c r="U80" s="121">
        <f t="shared" si="23"/>
        <v>3162900</v>
      </c>
      <c r="V80" s="775">
        <f t="shared" si="24"/>
        <v>0.7903298350824588</v>
      </c>
      <c r="W80" s="769">
        <f t="shared" si="25"/>
        <v>1</v>
      </c>
    </row>
    <row r="81" spans="1:23" ht="13.5" thickBot="1" x14ac:dyDescent="0.25">
      <c r="B81" s="797" t="s">
        <v>207</v>
      </c>
      <c r="C81" s="61">
        <f>SUM(C82:C82)</f>
        <v>5975000</v>
      </c>
      <c r="D81" s="195">
        <f>+D82</f>
        <v>0</v>
      </c>
      <c r="E81" s="197">
        <f>+E82</f>
        <v>0</v>
      </c>
      <c r="F81" s="108">
        <f>SUM(F82:F82)</f>
        <v>5975000</v>
      </c>
      <c r="G81" s="61">
        <f t="shared" ref="G81:R81" si="26">+G82</f>
        <v>2975000</v>
      </c>
      <c r="H81" s="59">
        <f t="shared" si="26"/>
        <v>0</v>
      </c>
      <c r="I81" s="107">
        <f t="shared" si="26"/>
        <v>0</v>
      </c>
      <c r="J81" s="59">
        <f t="shared" si="26"/>
        <v>0</v>
      </c>
      <c r="K81" s="59">
        <f t="shared" si="26"/>
        <v>0</v>
      </c>
      <c r="L81" s="61">
        <f t="shared" si="26"/>
        <v>0</v>
      </c>
      <c r="M81" s="59">
        <f t="shared" si="26"/>
        <v>0</v>
      </c>
      <c r="N81" s="59">
        <f t="shared" si="26"/>
        <v>0</v>
      </c>
      <c r="O81" s="59">
        <f t="shared" si="26"/>
        <v>0</v>
      </c>
      <c r="P81" s="59">
        <f t="shared" si="26"/>
        <v>0</v>
      </c>
      <c r="Q81" s="59">
        <f t="shared" si="26"/>
        <v>0</v>
      </c>
      <c r="R81" s="107">
        <f t="shared" si="26"/>
        <v>0</v>
      </c>
      <c r="S81" s="59">
        <f>SUM(S82)</f>
        <v>2975000</v>
      </c>
      <c r="T81" s="629">
        <f t="shared" ref="T81:T91" si="27">+S81/F81</f>
        <v>0.497907949790795</v>
      </c>
      <c r="U81" s="824">
        <f t="shared" si="23"/>
        <v>3000000</v>
      </c>
      <c r="V81" s="835">
        <f t="shared" si="24"/>
        <v>0.502092050209205</v>
      </c>
      <c r="W81" s="769">
        <f t="shared" si="25"/>
        <v>1</v>
      </c>
    </row>
    <row r="82" spans="1:23" ht="13.5" thickBot="1" x14ac:dyDescent="0.25">
      <c r="A82" s="850" t="s">
        <v>219</v>
      </c>
      <c r="B82" s="761" t="s">
        <v>38</v>
      </c>
      <c r="C82" s="786">
        <v>5975000</v>
      </c>
      <c r="D82" s="858">
        <v>0</v>
      </c>
      <c r="E82" s="859">
        <v>0</v>
      </c>
      <c r="F82" s="217">
        <f>+C82+D82-E82</f>
        <v>5975000</v>
      </c>
      <c r="G82" s="163">
        <v>2975000</v>
      </c>
      <c r="H82" s="59">
        <v>0</v>
      </c>
      <c r="I82" s="108">
        <v>0</v>
      </c>
      <c r="J82" s="107">
        <v>0</v>
      </c>
      <c r="K82" s="59">
        <v>0</v>
      </c>
      <c r="L82" s="61">
        <v>0</v>
      </c>
      <c r="M82" s="59">
        <v>0</v>
      </c>
      <c r="N82" s="59">
        <v>0</v>
      </c>
      <c r="O82" s="59">
        <v>0</v>
      </c>
      <c r="P82" s="59">
        <v>0</v>
      </c>
      <c r="Q82" s="59">
        <v>0</v>
      </c>
      <c r="R82" s="107">
        <v>0</v>
      </c>
      <c r="S82" s="111">
        <f>SUM(G82:R82)</f>
        <v>2975000</v>
      </c>
      <c r="T82" s="629">
        <f t="shared" si="27"/>
        <v>0.497907949790795</v>
      </c>
      <c r="U82" s="860">
        <f t="shared" si="23"/>
        <v>3000000</v>
      </c>
      <c r="V82" s="861">
        <f t="shared" si="24"/>
        <v>0.502092050209205</v>
      </c>
      <c r="W82" s="769">
        <f t="shared" si="25"/>
        <v>1</v>
      </c>
    </row>
    <row r="83" spans="1:23" ht="13.5" thickBot="1" x14ac:dyDescent="0.25">
      <c r="B83" s="797" t="s">
        <v>60</v>
      </c>
      <c r="C83" s="61">
        <f t="shared" ref="C83:H83" si="28">SUM(C84:C85)</f>
        <v>153827545</v>
      </c>
      <c r="D83" s="195">
        <f t="shared" si="28"/>
        <v>0</v>
      </c>
      <c r="E83" s="197">
        <f t="shared" si="28"/>
        <v>0</v>
      </c>
      <c r="F83" s="108">
        <f t="shared" si="28"/>
        <v>153827545</v>
      </c>
      <c r="G83" s="61">
        <f t="shared" si="28"/>
        <v>153827545</v>
      </c>
      <c r="H83" s="59">
        <f t="shared" si="28"/>
        <v>0</v>
      </c>
      <c r="I83" s="108">
        <f t="shared" ref="I83:N83" si="29">SUM(I84:I85)</f>
        <v>0</v>
      </c>
      <c r="J83" s="107">
        <f t="shared" si="29"/>
        <v>0</v>
      </c>
      <c r="K83" s="59">
        <f t="shared" si="29"/>
        <v>0</v>
      </c>
      <c r="L83" s="61">
        <f t="shared" si="29"/>
        <v>0</v>
      </c>
      <c r="M83" s="59">
        <f t="shared" si="29"/>
        <v>0</v>
      </c>
      <c r="N83" s="59">
        <f t="shared" si="29"/>
        <v>0</v>
      </c>
      <c r="O83" s="59">
        <f>SUM(O84:O85)</f>
        <v>0</v>
      </c>
      <c r="P83" s="59">
        <f>SUM(P84:P85)</f>
        <v>0</v>
      </c>
      <c r="Q83" s="59">
        <f>SUM(Q84:Q85)</f>
        <v>0</v>
      </c>
      <c r="R83" s="107">
        <f>SUM(R84:R85)</f>
        <v>0</v>
      </c>
      <c r="S83" s="59">
        <f>SUM(G83:M83)</f>
        <v>153827545</v>
      </c>
      <c r="T83" s="629">
        <f t="shared" si="27"/>
        <v>1</v>
      </c>
      <c r="U83" s="862">
        <f t="shared" si="23"/>
        <v>0</v>
      </c>
      <c r="V83" s="863">
        <f t="shared" si="24"/>
        <v>0</v>
      </c>
      <c r="W83" s="769">
        <f t="shared" si="25"/>
        <v>1</v>
      </c>
    </row>
    <row r="84" spans="1:23" x14ac:dyDescent="0.2">
      <c r="A84" s="722" t="s">
        <v>220</v>
      </c>
      <c r="B84" s="864" t="s">
        <v>38</v>
      </c>
      <c r="C84" s="163">
        <v>4000000</v>
      </c>
      <c r="D84" s="865">
        <v>0</v>
      </c>
      <c r="E84" s="866">
        <v>0</v>
      </c>
      <c r="F84" s="213">
        <f>+C84+D84-E84</f>
        <v>4000000</v>
      </c>
      <c r="G84" s="163">
        <v>4000000</v>
      </c>
      <c r="H84" s="111">
        <v>0</v>
      </c>
      <c r="I84" s="213">
        <v>0</v>
      </c>
      <c r="J84" s="135">
        <v>0</v>
      </c>
      <c r="K84" s="111">
        <v>0</v>
      </c>
      <c r="L84" s="163">
        <v>0</v>
      </c>
      <c r="M84" s="111">
        <v>0</v>
      </c>
      <c r="N84" s="111">
        <v>0</v>
      </c>
      <c r="O84" s="111">
        <v>0</v>
      </c>
      <c r="P84" s="111">
        <v>0</v>
      </c>
      <c r="Q84" s="111">
        <v>0</v>
      </c>
      <c r="R84" s="135">
        <v>0</v>
      </c>
      <c r="S84" s="111">
        <f>SUM(G84:R84)</f>
        <v>4000000</v>
      </c>
      <c r="T84" s="889">
        <f t="shared" si="27"/>
        <v>1</v>
      </c>
      <c r="U84" s="867">
        <f t="shared" si="23"/>
        <v>0</v>
      </c>
      <c r="V84" s="806">
        <f t="shared" si="24"/>
        <v>0</v>
      </c>
      <c r="W84" s="769">
        <f t="shared" si="25"/>
        <v>1</v>
      </c>
    </row>
    <row r="85" spans="1:23" ht="13.5" thickBot="1" x14ac:dyDescent="0.25">
      <c r="A85" s="722" t="s">
        <v>226</v>
      </c>
      <c r="B85" s="868" t="s">
        <v>261</v>
      </c>
      <c r="C85" s="198">
        <v>149827545</v>
      </c>
      <c r="D85" s="869">
        <v>0</v>
      </c>
      <c r="E85" s="870"/>
      <c r="F85" s="102">
        <f>+C85+D85-E85</f>
        <v>149827545</v>
      </c>
      <c r="G85" s="198">
        <v>149827545</v>
      </c>
      <c r="H85" s="100">
        <v>0</v>
      </c>
      <c r="I85" s="794">
        <v>0</v>
      </c>
      <c r="J85" s="69">
        <v>0</v>
      </c>
      <c r="K85" s="100">
        <v>0</v>
      </c>
      <c r="L85" s="198">
        <v>0</v>
      </c>
      <c r="M85" s="173">
        <v>0</v>
      </c>
      <c r="N85" s="173">
        <v>0</v>
      </c>
      <c r="O85" s="173">
        <v>0</v>
      </c>
      <c r="P85" s="173">
        <v>0</v>
      </c>
      <c r="Q85" s="173">
        <v>0</v>
      </c>
      <c r="R85" s="69">
        <v>0</v>
      </c>
      <c r="S85" s="95">
        <f>SUM(G85:R85)</f>
        <v>149827545</v>
      </c>
      <c r="T85" s="629">
        <f t="shared" si="27"/>
        <v>1</v>
      </c>
      <c r="U85" s="871">
        <f t="shared" si="23"/>
        <v>0</v>
      </c>
      <c r="V85" s="775">
        <f t="shared" si="24"/>
        <v>0</v>
      </c>
      <c r="W85" s="769">
        <f t="shared" si="25"/>
        <v>1</v>
      </c>
    </row>
    <row r="86" spans="1:23" ht="13.5" thickBot="1" x14ac:dyDescent="0.25">
      <c r="B86" s="797" t="s">
        <v>76</v>
      </c>
      <c r="C86" s="61">
        <f t="shared" ref="C86:S86" si="30">SUM(C87:C91)</f>
        <v>2437589341</v>
      </c>
      <c r="D86" s="195">
        <f t="shared" si="30"/>
        <v>1472643808.5</v>
      </c>
      <c r="E86" s="197">
        <f t="shared" si="30"/>
        <v>0</v>
      </c>
      <c r="F86" s="108">
        <f t="shared" si="30"/>
        <v>3910233149.5</v>
      </c>
      <c r="G86" s="59">
        <f t="shared" si="30"/>
        <v>433489628</v>
      </c>
      <c r="H86" s="61">
        <f t="shared" si="30"/>
        <v>605739236.01999998</v>
      </c>
      <c r="I86" s="59">
        <f t="shared" si="30"/>
        <v>392575789.65999997</v>
      </c>
      <c r="J86" s="108">
        <f t="shared" si="30"/>
        <v>451739276</v>
      </c>
      <c r="K86" s="59">
        <f t="shared" si="30"/>
        <v>253563873</v>
      </c>
      <c r="L86" s="61">
        <f t="shared" si="30"/>
        <v>201482793</v>
      </c>
      <c r="M86" s="59">
        <f t="shared" ref="M86:R86" si="31">SUM(M87:M91)</f>
        <v>71518289</v>
      </c>
      <c r="N86" s="59">
        <f t="shared" si="31"/>
        <v>0</v>
      </c>
      <c r="O86" s="59">
        <f t="shared" si="31"/>
        <v>0</v>
      </c>
      <c r="P86" s="59">
        <f t="shared" si="31"/>
        <v>0</v>
      </c>
      <c r="Q86" s="59">
        <f t="shared" si="31"/>
        <v>0</v>
      </c>
      <c r="R86" s="107">
        <f t="shared" si="31"/>
        <v>0</v>
      </c>
      <c r="S86" s="59">
        <f t="shared" si="30"/>
        <v>2410108884.6799998</v>
      </c>
      <c r="T86" s="629">
        <f t="shared" si="27"/>
        <v>0.61635938127837198</v>
      </c>
      <c r="U86" s="862">
        <f>SUM(F86-S86)</f>
        <v>1500124264.8200002</v>
      </c>
      <c r="V86" s="835">
        <f t="shared" si="24"/>
        <v>0.38364061872162802</v>
      </c>
      <c r="W86" s="769">
        <f t="shared" si="25"/>
        <v>1</v>
      </c>
    </row>
    <row r="87" spans="1:23" x14ac:dyDescent="0.2">
      <c r="A87" s="722" t="s">
        <v>221</v>
      </c>
      <c r="B87" s="864" t="s">
        <v>70</v>
      </c>
      <c r="C87" s="616">
        <v>33498500</v>
      </c>
      <c r="D87" s="827">
        <v>0</v>
      </c>
      <c r="E87" s="872">
        <v>0</v>
      </c>
      <c r="F87" s="616">
        <f>+C87+D87-E87</f>
        <v>33498500</v>
      </c>
      <c r="G87" s="721">
        <v>6699700</v>
      </c>
      <c r="H87" s="842">
        <v>6699700</v>
      </c>
      <c r="I87" s="75">
        <v>6699700</v>
      </c>
      <c r="J87" s="213">
        <v>6699700</v>
      </c>
      <c r="K87" s="111">
        <v>6699700</v>
      </c>
      <c r="L87" s="163">
        <v>0</v>
      </c>
      <c r="M87" s="111">
        <v>0</v>
      </c>
      <c r="N87" s="111">
        <v>0</v>
      </c>
      <c r="O87" s="111">
        <v>0</v>
      </c>
      <c r="P87" s="111">
        <v>0</v>
      </c>
      <c r="Q87" s="111">
        <v>0</v>
      </c>
      <c r="R87" s="135">
        <v>0</v>
      </c>
      <c r="S87" s="616">
        <f>SUM(G87:R87)</f>
        <v>33498500</v>
      </c>
      <c r="T87" s="628">
        <f t="shared" si="27"/>
        <v>1</v>
      </c>
      <c r="U87" s="873">
        <f>+F87-S87</f>
        <v>0</v>
      </c>
      <c r="V87" s="806">
        <f t="shared" si="24"/>
        <v>0</v>
      </c>
      <c r="W87" s="769">
        <f t="shared" si="25"/>
        <v>1</v>
      </c>
    </row>
    <row r="88" spans="1:23" x14ac:dyDescent="0.2">
      <c r="A88" s="722">
        <v>21202020090303</v>
      </c>
      <c r="B88" s="802" t="s">
        <v>276</v>
      </c>
      <c r="C88" s="175">
        <v>1007544244</v>
      </c>
      <c r="D88" s="818">
        <v>24347977.5</v>
      </c>
      <c r="E88" s="874">
        <v>0</v>
      </c>
      <c r="F88" s="175">
        <f>+C88+D88-E88</f>
        <v>1031892221.5</v>
      </c>
      <c r="G88" s="223">
        <v>299674249</v>
      </c>
      <c r="H88" s="842">
        <v>299674249.01999998</v>
      </c>
      <c r="I88" s="86">
        <v>136065249.66</v>
      </c>
      <c r="J88" s="223">
        <v>221574223</v>
      </c>
      <c r="K88" s="175">
        <v>50556273</v>
      </c>
      <c r="L88" s="169">
        <v>0</v>
      </c>
      <c r="M88" s="175">
        <v>0</v>
      </c>
      <c r="N88" s="175">
        <v>0</v>
      </c>
      <c r="O88" s="175">
        <v>0</v>
      </c>
      <c r="P88" s="175">
        <v>0</v>
      </c>
      <c r="Q88" s="175">
        <v>0</v>
      </c>
      <c r="R88" s="89">
        <v>0</v>
      </c>
      <c r="S88" s="175">
        <f t="shared" ref="S88:S91" si="32">SUM(G88:R88)</f>
        <v>1007544243.6799999</v>
      </c>
      <c r="T88" s="888">
        <f t="shared" si="27"/>
        <v>0.97640453400781835</v>
      </c>
      <c r="U88" s="873">
        <f>+F88-S88</f>
        <v>24347977.820000052</v>
      </c>
      <c r="V88" s="768">
        <f t="shared" si="24"/>
        <v>2.3595465992181677E-2</v>
      </c>
      <c r="W88" s="769">
        <f t="shared" si="25"/>
        <v>1</v>
      </c>
    </row>
    <row r="89" spans="1:23" ht="12.75" customHeight="1" x14ac:dyDescent="0.2">
      <c r="A89" s="722" t="s">
        <v>222</v>
      </c>
      <c r="B89" s="875" t="s">
        <v>78</v>
      </c>
      <c r="C89" s="175">
        <v>1178208176</v>
      </c>
      <c r="D89" s="818">
        <v>1337373791</v>
      </c>
      <c r="E89" s="874">
        <v>0</v>
      </c>
      <c r="F89" s="175">
        <f>+C89+D89-E89</f>
        <v>2515581967</v>
      </c>
      <c r="G89" s="223">
        <v>124854070</v>
      </c>
      <c r="H89" s="842">
        <v>193664929</v>
      </c>
      <c r="I89" s="86">
        <v>196960661</v>
      </c>
      <c r="J89" s="223">
        <v>193419534</v>
      </c>
      <c r="K89" s="175">
        <v>196307900</v>
      </c>
      <c r="L89" s="169">
        <v>201482793</v>
      </c>
      <c r="M89" s="175">
        <v>71518289</v>
      </c>
      <c r="N89" s="175">
        <v>0</v>
      </c>
      <c r="O89" s="175">
        <v>0</v>
      </c>
      <c r="P89" s="175">
        <v>0</v>
      </c>
      <c r="Q89" s="175">
        <v>0</v>
      </c>
      <c r="R89" s="89">
        <v>0</v>
      </c>
      <c r="S89" s="175">
        <f t="shared" si="32"/>
        <v>1178208176</v>
      </c>
      <c r="T89" s="888">
        <f t="shared" si="27"/>
        <v>0.46836405708739126</v>
      </c>
      <c r="U89" s="873">
        <f>+F89-S89</f>
        <v>1337373791</v>
      </c>
      <c r="V89" s="768">
        <f t="shared" si="24"/>
        <v>0.53163594291260874</v>
      </c>
      <c r="W89" s="769">
        <f t="shared" si="25"/>
        <v>1</v>
      </c>
    </row>
    <row r="90" spans="1:23" ht="12.75" customHeight="1" x14ac:dyDescent="0.2">
      <c r="A90" s="722" t="s">
        <v>223</v>
      </c>
      <c r="B90" s="875" t="s">
        <v>208</v>
      </c>
      <c r="C90" s="175">
        <v>2261609</v>
      </c>
      <c r="D90" s="876">
        <v>0</v>
      </c>
      <c r="E90" s="877">
        <v>0</v>
      </c>
      <c r="F90" s="175">
        <f>+C90+D90-E90</f>
        <v>2261609</v>
      </c>
      <c r="G90" s="794">
        <v>2261609</v>
      </c>
      <c r="H90" s="842">
        <v>0</v>
      </c>
      <c r="I90" s="173">
        <v>0</v>
      </c>
      <c r="J90" s="878">
        <v>0</v>
      </c>
      <c r="K90" s="879">
        <v>0</v>
      </c>
      <c r="L90" s="34">
        <v>0</v>
      </c>
      <c r="M90" s="879">
        <v>0</v>
      </c>
      <c r="N90" s="879">
        <v>0</v>
      </c>
      <c r="O90" s="879">
        <v>0</v>
      </c>
      <c r="P90" s="879">
        <v>0</v>
      </c>
      <c r="Q90" s="879">
        <v>0</v>
      </c>
      <c r="R90" s="880">
        <v>0</v>
      </c>
      <c r="S90" s="175">
        <f t="shared" si="32"/>
        <v>2261609</v>
      </c>
      <c r="T90" s="888">
        <f t="shared" si="27"/>
        <v>1</v>
      </c>
      <c r="U90" s="873">
        <f>+F90-S90</f>
        <v>0</v>
      </c>
      <c r="V90" s="843">
        <f t="shared" si="24"/>
        <v>0</v>
      </c>
      <c r="W90" s="769">
        <f t="shared" si="25"/>
        <v>1</v>
      </c>
    </row>
    <row r="91" spans="1:23" ht="13.5" thickBot="1" x14ac:dyDescent="0.25">
      <c r="A91" s="850" t="s">
        <v>259</v>
      </c>
      <c r="B91" s="881" t="s">
        <v>77</v>
      </c>
      <c r="C91" s="100">
        <v>216076812</v>
      </c>
      <c r="D91" s="882">
        <v>110922040</v>
      </c>
      <c r="E91" s="882">
        <v>0</v>
      </c>
      <c r="F91" s="100">
        <f>+C91+D91-E91</f>
        <v>326998852</v>
      </c>
      <c r="G91" s="227">
        <v>0</v>
      </c>
      <c r="H91" s="883">
        <v>105700358</v>
      </c>
      <c r="I91" s="176">
        <v>52850179</v>
      </c>
      <c r="J91" s="227">
        <v>30045819</v>
      </c>
      <c r="K91" s="176">
        <v>0</v>
      </c>
      <c r="L91" s="230">
        <v>0</v>
      </c>
      <c r="M91" s="176">
        <v>0</v>
      </c>
      <c r="N91" s="176">
        <v>0</v>
      </c>
      <c r="O91" s="176">
        <v>0</v>
      </c>
      <c r="P91" s="176">
        <v>0</v>
      </c>
      <c r="Q91" s="176">
        <v>0</v>
      </c>
      <c r="R91" s="178">
        <v>0</v>
      </c>
      <c r="S91" s="100">
        <f t="shared" si="32"/>
        <v>188596356</v>
      </c>
      <c r="T91" s="629">
        <f t="shared" si="27"/>
        <v>0.57674929085072135</v>
      </c>
      <c r="U91" s="884">
        <f>+F91-S91</f>
        <v>138402496</v>
      </c>
      <c r="V91" s="817">
        <f t="shared" si="24"/>
        <v>0.42325070914927859</v>
      </c>
      <c r="W91" s="769">
        <f t="shared" si="25"/>
        <v>1</v>
      </c>
    </row>
    <row r="92" spans="1:23" x14ac:dyDescent="0.2">
      <c r="C92" s="726" t="s">
        <v>34</v>
      </c>
      <c r="F92" s="885"/>
    </row>
    <row r="93" spans="1:23" ht="12.75" customHeight="1" x14ac:dyDescent="0.2">
      <c r="C93" s="232"/>
      <c r="E93" s="232" t="s">
        <v>34</v>
      </c>
      <c r="F93" s="232" t="s">
        <v>34</v>
      </c>
      <c r="G93" s="232" t="s">
        <v>34</v>
      </c>
      <c r="H93" s="232"/>
      <c r="I93" s="232"/>
      <c r="J93" s="232"/>
      <c r="K93" s="232"/>
      <c r="L93" s="232"/>
      <c r="M93" s="232"/>
      <c r="N93" s="232"/>
      <c r="O93" s="232"/>
      <c r="P93" s="232"/>
      <c r="Q93" s="232" t="s">
        <v>34</v>
      </c>
      <c r="R93" s="725"/>
      <c r="S93" s="726"/>
      <c r="U93" s="727"/>
      <c r="V93" s="726"/>
      <c r="W93" s="726"/>
    </row>
    <row r="94" spans="1:23" ht="12.75" customHeight="1" x14ac:dyDescent="0.2">
      <c r="C94" s="774"/>
      <c r="D94" s="617"/>
      <c r="E94" s="49" t="s">
        <v>34</v>
      </c>
      <c r="F94" s="49" t="s">
        <v>34</v>
      </c>
      <c r="G94" s="49" t="s">
        <v>34</v>
      </c>
      <c r="K94" s="49" t="s">
        <v>34</v>
      </c>
      <c r="L94" s="49" t="s">
        <v>34</v>
      </c>
      <c r="M94" s="49" t="s">
        <v>34</v>
      </c>
      <c r="N94" s="49" t="s">
        <v>34</v>
      </c>
      <c r="O94" s="49" t="s">
        <v>34</v>
      </c>
      <c r="P94" s="49" t="s">
        <v>34</v>
      </c>
      <c r="Q94" s="49" t="s">
        <v>34</v>
      </c>
      <c r="R94" s="725"/>
      <c r="S94" s="726"/>
      <c r="U94" s="727"/>
      <c r="V94" s="726"/>
      <c r="W94" s="726"/>
    </row>
    <row r="95" spans="1:23" ht="12.75" customHeight="1" x14ac:dyDescent="0.2">
      <c r="C95" s="774"/>
      <c r="E95" s="886" t="s">
        <v>34</v>
      </c>
      <c r="F95" s="886" t="s">
        <v>34</v>
      </c>
      <c r="G95" s="886" t="s">
        <v>34</v>
      </c>
      <c r="H95" s="886"/>
      <c r="I95" s="886"/>
      <c r="J95" s="886"/>
      <c r="K95" s="886"/>
      <c r="L95" s="886"/>
      <c r="M95" s="886"/>
      <c r="N95" s="886"/>
      <c r="O95" s="886"/>
      <c r="P95" s="886"/>
      <c r="Q95" s="886" t="s">
        <v>34</v>
      </c>
      <c r="R95" s="725"/>
      <c r="S95" s="726"/>
      <c r="U95" s="727"/>
      <c r="V95" s="726"/>
      <c r="W95" s="726"/>
    </row>
    <row r="96" spans="1:23" ht="12.75" customHeight="1" x14ac:dyDescent="0.2">
      <c r="E96" s="49"/>
      <c r="F96" s="49"/>
      <c r="R96" s="725"/>
      <c r="S96" s="726"/>
      <c r="U96" s="727"/>
      <c r="V96" s="726"/>
      <c r="W96" s="726"/>
    </row>
    <row r="97" spans="3:23" ht="12.75" customHeight="1" x14ac:dyDescent="0.2">
      <c r="C97" s="774"/>
      <c r="E97" s="234" t="s">
        <v>34</v>
      </c>
      <c r="F97" s="234" t="s">
        <v>34</v>
      </c>
      <c r="G97" s="234" t="s">
        <v>34</v>
      </c>
      <c r="H97" s="234"/>
      <c r="I97" s="234"/>
      <c r="J97" s="234"/>
      <c r="K97" s="234"/>
      <c r="L97" s="234"/>
      <c r="M97" s="234"/>
      <c r="N97" s="234"/>
      <c r="O97" s="234"/>
      <c r="P97" s="234"/>
      <c r="Q97" s="232" t="s">
        <v>34</v>
      </c>
      <c r="R97" s="725"/>
      <c r="S97" s="726" t="s">
        <v>34</v>
      </c>
      <c r="U97" s="727"/>
      <c r="V97" s="726"/>
      <c r="W97" s="726"/>
    </row>
    <row r="98" spans="3:23" ht="12.75" customHeight="1" x14ac:dyDescent="0.2">
      <c r="E98" s="49"/>
      <c r="F98" s="49"/>
      <c r="R98" s="725"/>
      <c r="S98" s="726"/>
      <c r="U98" s="727"/>
      <c r="V98" s="726"/>
      <c r="W98" s="726"/>
    </row>
    <row r="99" spans="3:23" ht="12.75" customHeight="1" x14ac:dyDescent="0.2">
      <c r="E99" s="49"/>
      <c r="F99" s="49"/>
      <c r="R99" s="725"/>
      <c r="S99" s="726"/>
      <c r="U99" s="727"/>
      <c r="V99" s="726"/>
      <c r="W99" s="726"/>
    </row>
    <row r="100" spans="3:23" ht="12.75" customHeight="1" x14ac:dyDescent="0.2"/>
    <row r="101" spans="3:23" ht="12.75" customHeight="1" x14ac:dyDescent="0.2">
      <c r="E101" s="887"/>
    </row>
    <row r="102" spans="3:23" ht="12.75" customHeight="1" x14ac:dyDescent="0.2"/>
    <row r="103" spans="3:23" ht="12.75" customHeight="1" x14ac:dyDescent="0.2"/>
    <row r="104" spans="3:23" ht="12.75" customHeight="1" x14ac:dyDescent="0.2">
      <c r="E104" s="887"/>
    </row>
    <row r="105" spans="3:23" ht="12.75" customHeight="1" x14ac:dyDescent="0.2">
      <c r="E105" s="774"/>
    </row>
    <row r="106" spans="3:23" ht="12.75" customHeight="1" x14ac:dyDescent="0.2"/>
    <row r="107" spans="3:23" ht="12.75" customHeight="1" x14ac:dyDescent="0.2"/>
    <row r="108" spans="3:23" ht="12.75" customHeight="1" x14ac:dyDescent="0.2"/>
    <row r="109" spans="3:23" ht="12.75" customHeight="1" x14ac:dyDescent="0.2"/>
    <row r="110" spans="3:23" ht="12.75" customHeight="1" x14ac:dyDescent="0.2"/>
    <row r="111" spans="3:23" ht="12.75" customHeight="1" x14ac:dyDescent="0.2"/>
    <row r="112" spans="3:23" ht="12.75" customHeight="1" x14ac:dyDescent="0.2"/>
    <row r="113" spans="2:2" ht="12.75" customHeight="1" x14ac:dyDescent="0.2"/>
    <row r="114" spans="2:2" ht="12.75" customHeight="1" x14ac:dyDescent="0.2"/>
    <row r="115" spans="2:2" ht="12.75" customHeight="1" x14ac:dyDescent="0.2"/>
    <row r="116" spans="2:2" ht="12.75" customHeight="1" x14ac:dyDescent="0.2"/>
    <row r="117" spans="2:2" ht="12.75" customHeight="1" x14ac:dyDescent="0.2"/>
    <row r="118" spans="2:2" ht="12.75" customHeight="1" x14ac:dyDescent="0.2"/>
    <row r="119" spans="2:2" ht="12.75" customHeight="1" x14ac:dyDescent="0.2"/>
    <row r="120" spans="2:2" ht="12.75" customHeight="1" x14ac:dyDescent="0.2"/>
    <row r="121" spans="2:2" x14ac:dyDescent="0.2">
      <c r="B121" s="726" t="s">
        <v>34</v>
      </c>
    </row>
  </sheetData>
  <sheetProtection selectLockedCells="1" selectUnlockedCells="1"/>
  <mergeCells count="23">
    <mergeCell ref="T6:T7"/>
    <mergeCell ref="U6:U7"/>
    <mergeCell ref="V6:V7"/>
    <mergeCell ref="C6:C7"/>
    <mergeCell ref="D6:E6"/>
    <mergeCell ref="F6:F7"/>
    <mergeCell ref="G6:G7"/>
    <mergeCell ref="I6:I7"/>
    <mergeCell ref="J6:J7"/>
    <mergeCell ref="K6:K7"/>
    <mergeCell ref="M6:M7"/>
    <mergeCell ref="Q6:Q7"/>
    <mergeCell ref="B2:S2"/>
    <mergeCell ref="B3:S3"/>
    <mergeCell ref="B4:S4"/>
    <mergeCell ref="B6:B7"/>
    <mergeCell ref="S6:S7"/>
    <mergeCell ref="H6:H7"/>
    <mergeCell ref="L6:L7"/>
    <mergeCell ref="N6:N7"/>
    <mergeCell ref="O6:O7"/>
    <mergeCell ref="P6:P7"/>
    <mergeCell ref="R6:R7"/>
  </mergeCells>
  <phoneticPr fontId="2" type="noConversion"/>
  <printOptions horizontalCentered="1"/>
  <pageMargins left="0.39370078740157483" right="0.39370078740157483" top="0.39370078740157483" bottom="0.39370078740157483" header="0" footer="0"/>
  <pageSetup scale="7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G122"/>
  <sheetViews>
    <sheetView topLeftCell="J22" workbookViewId="0">
      <selection activeCell="J22" sqref="A1:XFD1048576"/>
    </sheetView>
  </sheetViews>
  <sheetFormatPr baseColWidth="10" defaultRowHeight="12.75" x14ac:dyDescent="0.2"/>
  <cols>
    <col min="1" max="1" width="18.42578125" style="345" customWidth="1"/>
    <col min="2" max="2" width="42.7109375" style="345" customWidth="1"/>
    <col min="3" max="3" width="16.28515625" style="345" customWidth="1"/>
    <col min="4" max="5" width="14.7109375" style="345" customWidth="1"/>
    <col min="6" max="6" width="16.85546875" style="345" customWidth="1"/>
    <col min="7" max="12" width="15" style="514" customWidth="1"/>
    <col min="13" max="15" width="15.7109375" style="514" customWidth="1"/>
    <col min="16" max="24" width="18.7109375" style="514" customWidth="1"/>
    <col min="25" max="25" width="17" style="514" customWidth="1"/>
    <col min="26" max="26" width="17.28515625" style="514" customWidth="1"/>
    <col min="27" max="27" width="16.5703125" style="514" customWidth="1"/>
    <col min="28" max="28" width="17.7109375" style="514" customWidth="1"/>
    <col min="29" max="31" width="18.7109375" style="514" customWidth="1"/>
    <col min="32" max="32" width="18.7109375" style="345" customWidth="1"/>
    <col min="33" max="33" width="3.7109375" style="345" customWidth="1"/>
    <col min="34" max="34" width="20" style="345" customWidth="1"/>
    <col min="35" max="16384" width="11.42578125" style="345"/>
  </cols>
  <sheetData>
    <row r="1" spans="2:32" ht="12.75" customHeight="1" thickBot="1" x14ac:dyDescent="0.25">
      <c r="B1" s="346" t="s">
        <v>34</v>
      </c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6"/>
      <c r="Z1" s="346"/>
      <c r="AA1" s="346"/>
      <c r="AB1" s="346"/>
      <c r="AC1" s="346"/>
      <c r="AD1" s="346"/>
      <c r="AE1" s="346"/>
    </row>
    <row r="2" spans="2:32" ht="15.75" customHeight="1" x14ac:dyDescent="0.25">
      <c r="B2" s="657" t="s">
        <v>43</v>
      </c>
      <c r="C2" s="658"/>
      <c r="D2" s="658"/>
      <c r="E2" s="658"/>
      <c r="F2" s="658"/>
      <c r="G2" s="658"/>
      <c r="H2" s="658"/>
      <c r="I2" s="658"/>
      <c r="J2" s="658"/>
      <c r="K2" s="658"/>
      <c r="L2" s="658"/>
      <c r="M2" s="658"/>
      <c r="N2" s="658"/>
      <c r="O2" s="658"/>
      <c r="P2" s="658"/>
      <c r="Q2" s="658"/>
      <c r="R2" s="658"/>
      <c r="S2" s="658"/>
      <c r="T2" s="658"/>
      <c r="U2" s="658"/>
      <c r="V2" s="658"/>
      <c r="W2" s="658"/>
      <c r="X2" s="658"/>
      <c r="Y2" s="658"/>
      <c r="Z2" s="658"/>
      <c r="AA2" s="658"/>
      <c r="AB2" s="658"/>
      <c r="AC2" s="658"/>
      <c r="AD2" s="658"/>
      <c r="AE2" s="658"/>
      <c r="AF2" s="659"/>
    </row>
    <row r="3" spans="2:32" ht="12.75" customHeight="1" x14ac:dyDescent="0.25">
      <c r="B3" s="660" t="s">
        <v>61</v>
      </c>
      <c r="C3" s="661"/>
      <c r="D3" s="661"/>
      <c r="E3" s="661"/>
      <c r="F3" s="661"/>
      <c r="G3" s="661"/>
      <c r="H3" s="661"/>
      <c r="I3" s="661"/>
      <c r="J3" s="661"/>
      <c r="K3" s="661"/>
      <c r="L3" s="661"/>
      <c r="M3" s="661"/>
      <c r="N3" s="661"/>
      <c r="O3" s="661"/>
      <c r="P3" s="661"/>
      <c r="Q3" s="661"/>
      <c r="R3" s="661"/>
      <c r="S3" s="661"/>
      <c r="T3" s="661"/>
      <c r="U3" s="661"/>
      <c r="V3" s="661"/>
      <c r="W3" s="661"/>
      <c r="X3" s="661"/>
      <c r="Y3" s="661"/>
      <c r="Z3" s="661"/>
      <c r="AA3" s="661"/>
      <c r="AB3" s="661"/>
      <c r="AC3" s="661"/>
      <c r="AD3" s="661"/>
      <c r="AE3" s="661"/>
      <c r="AF3" s="662"/>
    </row>
    <row r="4" spans="2:32" ht="13.5" customHeight="1" thickBot="1" x14ac:dyDescent="0.3">
      <c r="B4" s="663" t="s">
        <v>262</v>
      </c>
      <c r="C4" s="664"/>
      <c r="D4" s="664"/>
      <c r="E4" s="664"/>
      <c r="F4" s="664"/>
      <c r="G4" s="664"/>
      <c r="H4" s="664"/>
      <c r="I4" s="664"/>
      <c r="J4" s="664"/>
      <c r="K4" s="664"/>
      <c r="L4" s="664"/>
      <c r="M4" s="664"/>
      <c r="N4" s="664"/>
      <c r="O4" s="664"/>
      <c r="P4" s="664"/>
      <c r="Q4" s="664"/>
      <c r="R4" s="664"/>
      <c r="S4" s="664"/>
      <c r="T4" s="664"/>
      <c r="U4" s="664"/>
      <c r="V4" s="664"/>
      <c r="W4" s="664"/>
      <c r="X4" s="664"/>
      <c r="Y4" s="664"/>
      <c r="Z4" s="664"/>
      <c r="AA4" s="664"/>
      <c r="AB4" s="664"/>
      <c r="AC4" s="664"/>
      <c r="AD4" s="664"/>
      <c r="AE4" s="664"/>
      <c r="AF4" s="665"/>
    </row>
    <row r="5" spans="2:32" ht="13.5" thickBot="1" x14ac:dyDescent="0.25">
      <c r="B5" s="347" t="s">
        <v>203</v>
      </c>
      <c r="C5" s="348"/>
      <c r="D5" s="348" t="s">
        <v>34</v>
      </c>
      <c r="E5" s="348"/>
      <c r="F5" s="348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 t="s">
        <v>34</v>
      </c>
      <c r="AA5" s="349"/>
      <c r="AB5" s="349"/>
      <c r="AC5" s="349"/>
      <c r="AD5" s="350"/>
      <c r="AE5" s="351"/>
      <c r="AF5" s="352"/>
    </row>
    <row r="6" spans="2:32" ht="15.75" customHeight="1" thickBot="1" x14ac:dyDescent="0.25">
      <c r="B6" s="666" t="s">
        <v>0</v>
      </c>
      <c r="C6" s="668" t="s">
        <v>62</v>
      </c>
      <c r="D6" s="668" t="s">
        <v>1</v>
      </c>
      <c r="E6" s="670"/>
      <c r="F6" s="671" t="s">
        <v>2</v>
      </c>
      <c r="G6" s="673" t="s">
        <v>44</v>
      </c>
      <c r="H6" s="655" t="s">
        <v>3</v>
      </c>
      <c r="I6" s="655" t="s">
        <v>4</v>
      </c>
      <c r="J6" s="655" t="s">
        <v>5</v>
      </c>
      <c r="K6" s="655" t="s">
        <v>6</v>
      </c>
      <c r="L6" s="655" t="s">
        <v>7</v>
      </c>
      <c r="M6" s="655" t="s">
        <v>8</v>
      </c>
      <c r="N6" s="655" t="s">
        <v>9</v>
      </c>
      <c r="O6" s="655" t="s">
        <v>10</v>
      </c>
      <c r="P6" s="655" t="s">
        <v>11</v>
      </c>
      <c r="Q6" s="655" t="s">
        <v>12</v>
      </c>
      <c r="R6" s="655" t="s">
        <v>13</v>
      </c>
      <c r="S6" s="655" t="s">
        <v>14</v>
      </c>
      <c r="T6" s="655" t="s">
        <v>15</v>
      </c>
      <c r="U6" s="655" t="s">
        <v>16</v>
      </c>
      <c r="V6" s="655" t="s">
        <v>17</v>
      </c>
      <c r="W6" s="655" t="s">
        <v>18</v>
      </c>
      <c r="X6" s="675" t="s">
        <v>19</v>
      </c>
      <c r="Y6" s="655" t="s">
        <v>20</v>
      </c>
      <c r="Z6" s="655" t="s">
        <v>21</v>
      </c>
      <c r="AA6" s="655" t="s">
        <v>49</v>
      </c>
      <c r="AB6" s="655" t="s">
        <v>22</v>
      </c>
      <c r="AC6" s="675" t="s">
        <v>47</v>
      </c>
      <c r="AD6" s="678" t="s">
        <v>50</v>
      </c>
      <c r="AE6" s="680" t="s">
        <v>80</v>
      </c>
      <c r="AF6" s="681" t="s">
        <v>81</v>
      </c>
    </row>
    <row r="7" spans="2:32" ht="13.5" thickBot="1" x14ac:dyDescent="0.25">
      <c r="B7" s="667"/>
      <c r="C7" s="669"/>
      <c r="D7" s="353" t="s">
        <v>23</v>
      </c>
      <c r="E7" s="354" t="s">
        <v>24</v>
      </c>
      <c r="F7" s="672"/>
      <c r="G7" s="674"/>
      <c r="H7" s="656" t="s">
        <v>25</v>
      </c>
      <c r="I7" s="656" t="s">
        <v>26</v>
      </c>
      <c r="J7" s="656" t="s">
        <v>27</v>
      </c>
      <c r="K7" s="656" t="s">
        <v>27</v>
      </c>
      <c r="L7" s="656" t="s">
        <v>7</v>
      </c>
      <c r="M7" s="656" t="s">
        <v>28</v>
      </c>
      <c r="N7" s="656" t="s">
        <v>9</v>
      </c>
      <c r="O7" s="656" t="s">
        <v>29</v>
      </c>
      <c r="P7" s="656" t="s">
        <v>11</v>
      </c>
      <c r="Q7" s="656" t="s">
        <v>30</v>
      </c>
      <c r="R7" s="656" t="s">
        <v>13</v>
      </c>
      <c r="S7" s="656" t="s">
        <v>31</v>
      </c>
      <c r="T7" s="656" t="s">
        <v>15</v>
      </c>
      <c r="U7" s="656" t="s">
        <v>32</v>
      </c>
      <c r="V7" s="656" t="s">
        <v>17</v>
      </c>
      <c r="W7" s="656"/>
      <c r="X7" s="676" t="s">
        <v>19</v>
      </c>
      <c r="Y7" s="656" t="s">
        <v>33</v>
      </c>
      <c r="Z7" s="656"/>
      <c r="AA7" s="656"/>
      <c r="AB7" s="656"/>
      <c r="AC7" s="677"/>
      <c r="AD7" s="679"/>
      <c r="AE7" s="680"/>
      <c r="AF7" s="682"/>
    </row>
    <row r="8" spans="2:32" x14ac:dyDescent="0.2">
      <c r="B8" s="355"/>
      <c r="C8" s="356"/>
      <c r="D8" s="356"/>
      <c r="E8" s="357"/>
      <c r="F8" s="358" t="s">
        <v>34</v>
      </c>
      <c r="G8" s="359"/>
      <c r="H8" s="360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1"/>
      <c r="T8" s="362"/>
      <c r="U8" s="363"/>
      <c r="V8" s="361"/>
      <c r="W8" s="364"/>
      <c r="X8" s="365"/>
      <c r="Y8" s="366"/>
      <c r="Z8" s="362"/>
      <c r="AA8" s="362"/>
      <c r="AB8" s="362"/>
      <c r="AC8" s="363"/>
      <c r="AD8" s="367"/>
      <c r="AE8" s="368"/>
      <c r="AF8" s="369"/>
    </row>
    <row r="9" spans="2:32" x14ac:dyDescent="0.2">
      <c r="B9" s="370" t="s">
        <v>51</v>
      </c>
      <c r="C9" s="371">
        <f>+C10</f>
        <v>11879823723</v>
      </c>
      <c r="D9" s="372">
        <v>0</v>
      </c>
      <c r="E9" s="373">
        <v>0</v>
      </c>
      <c r="F9" s="374">
        <f>+C9+D9-E9</f>
        <v>11879823723</v>
      </c>
      <c r="G9" s="375">
        <v>0</v>
      </c>
      <c r="H9" s="376"/>
      <c r="I9" s="377"/>
      <c r="J9" s="377"/>
      <c r="K9" s="378">
        <v>11944194830.58</v>
      </c>
      <c r="L9" s="377"/>
      <c r="M9" s="377"/>
      <c r="N9" s="377"/>
      <c r="O9" s="377"/>
      <c r="P9" s="377"/>
      <c r="Q9" s="377"/>
      <c r="R9" s="377"/>
      <c r="S9" s="377"/>
      <c r="T9" s="377"/>
      <c r="U9" s="379"/>
      <c r="V9" s="377"/>
      <c r="W9" s="379"/>
      <c r="X9" s="380" t="s">
        <v>34</v>
      </c>
      <c r="Y9" s="376"/>
      <c r="Z9" s="381"/>
      <c r="AA9" s="381"/>
      <c r="AB9" s="381"/>
      <c r="AC9" s="382"/>
      <c r="AD9" s="383" t="s">
        <v>34</v>
      </c>
      <c r="AE9" s="384"/>
      <c r="AF9" s="385" t="s">
        <v>34</v>
      </c>
    </row>
    <row r="10" spans="2:32" x14ac:dyDescent="0.2">
      <c r="B10" s="386" t="s">
        <v>67</v>
      </c>
      <c r="C10" s="387">
        <v>11879823723</v>
      </c>
      <c r="D10" s="388"/>
      <c r="E10" s="389"/>
      <c r="F10" s="390">
        <f>+C10+D10-E10</f>
        <v>11879823723</v>
      </c>
      <c r="G10" s="391"/>
      <c r="H10" s="392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4"/>
      <c r="V10" s="393"/>
      <c r="W10" s="394" t="s">
        <v>34</v>
      </c>
      <c r="X10" s="395" t="s">
        <v>34</v>
      </c>
      <c r="Y10" s="396"/>
      <c r="Z10" s="397"/>
      <c r="AA10" s="397"/>
      <c r="AB10" s="397"/>
      <c r="AC10" s="398"/>
      <c r="AD10" s="399"/>
      <c r="AE10" s="384"/>
      <c r="AF10" s="385"/>
    </row>
    <row r="11" spans="2:32" ht="13.5" thickBot="1" x14ac:dyDescent="0.25">
      <c r="B11" s="386"/>
      <c r="C11" s="388"/>
      <c r="D11" s="388"/>
      <c r="E11" s="400"/>
      <c r="F11" s="401"/>
      <c r="G11" s="350"/>
      <c r="H11" s="402"/>
      <c r="I11" s="403"/>
      <c r="J11" s="403"/>
      <c r="K11" s="403"/>
      <c r="L11" s="403"/>
      <c r="M11" s="403"/>
      <c r="N11" s="403"/>
      <c r="O11" s="403"/>
      <c r="P11" s="403"/>
      <c r="Q11" s="403"/>
      <c r="R11" s="403"/>
      <c r="S11" s="403"/>
      <c r="T11" s="403"/>
      <c r="U11" s="404"/>
      <c r="V11" s="403"/>
      <c r="W11" s="404"/>
      <c r="X11" s="405" t="s">
        <v>34</v>
      </c>
      <c r="Y11" s="396"/>
      <c r="Z11" s="397"/>
      <c r="AA11" s="397"/>
      <c r="AB11" s="397"/>
      <c r="AC11" s="398"/>
      <c r="AD11" s="406"/>
      <c r="AE11" s="407"/>
      <c r="AF11" s="408"/>
    </row>
    <row r="12" spans="2:32" ht="13.5" thickBot="1" x14ac:dyDescent="0.25">
      <c r="B12" s="409" t="s">
        <v>35</v>
      </c>
      <c r="C12" s="410">
        <f t="shared" ref="C12:AC12" si="0">+C14+C19+C24</f>
        <v>40497790140</v>
      </c>
      <c r="D12" s="411">
        <f t="shared" si="0"/>
        <v>0</v>
      </c>
      <c r="E12" s="411">
        <f t="shared" si="0"/>
        <v>0</v>
      </c>
      <c r="F12" s="412">
        <f t="shared" si="0"/>
        <v>40497790140</v>
      </c>
      <c r="G12" s="412">
        <f t="shared" si="0"/>
        <v>3297821845.8600001</v>
      </c>
      <c r="H12" s="411">
        <f t="shared" si="0"/>
        <v>3031386664.6599998</v>
      </c>
      <c r="I12" s="411">
        <f t="shared" si="0"/>
        <v>6329208510.5200005</v>
      </c>
      <c r="J12" s="411">
        <f t="shared" si="0"/>
        <v>0</v>
      </c>
      <c r="K12" s="411">
        <f t="shared" si="0"/>
        <v>0</v>
      </c>
      <c r="L12" s="411">
        <f t="shared" si="0"/>
        <v>0</v>
      </c>
      <c r="M12" s="411">
        <f t="shared" si="0"/>
        <v>0</v>
      </c>
      <c r="N12" s="411">
        <f t="shared" si="0"/>
        <v>0</v>
      </c>
      <c r="O12" s="411">
        <f t="shared" si="0"/>
        <v>0</v>
      </c>
      <c r="P12" s="411">
        <f t="shared" si="0"/>
        <v>0</v>
      </c>
      <c r="Q12" s="411">
        <f t="shared" si="0"/>
        <v>0</v>
      </c>
      <c r="R12" s="411">
        <f t="shared" si="0"/>
        <v>1353227482.6600001</v>
      </c>
      <c r="S12" s="411">
        <f t="shared" si="0"/>
        <v>1353227482.6600001</v>
      </c>
      <c r="T12" s="411">
        <f t="shared" si="0"/>
        <v>0</v>
      </c>
      <c r="U12" s="411">
        <f t="shared" si="0"/>
        <v>1353227482.6600001</v>
      </c>
      <c r="V12" s="411">
        <f t="shared" si="0"/>
        <v>52.98</v>
      </c>
      <c r="W12" s="351">
        <f t="shared" si="0"/>
        <v>1353227535.6400001</v>
      </c>
      <c r="X12" s="411">
        <f t="shared" si="0"/>
        <v>0</v>
      </c>
      <c r="Y12" s="411">
        <f t="shared" si="0"/>
        <v>1353227535.6400001</v>
      </c>
      <c r="Z12" s="411">
        <f t="shared" si="0"/>
        <v>0</v>
      </c>
      <c r="AA12" s="411">
        <f t="shared" si="0"/>
        <v>1353227535.6400001</v>
      </c>
      <c r="AB12" s="411">
        <f t="shared" si="0"/>
        <v>0</v>
      </c>
      <c r="AC12" s="411">
        <f t="shared" si="0"/>
        <v>0</v>
      </c>
      <c r="AD12" s="413">
        <f>+AC12/(F12+F9)</f>
        <v>0</v>
      </c>
      <c r="AE12" s="410">
        <f>+(F12+F9)-AC12</f>
        <v>52377613863</v>
      </c>
      <c r="AF12" s="413">
        <f>+AE12/(F12+F9)</f>
        <v>1</v>
      </c>
    </row>
    <row r="13" spans="2:32" ht="13.5" thickBot="1" x14ac:dyDescent="0.25">
      <c r="B13" s="386"/>
      <c r="C13" s="414"/>
      <c r="D13" s="415"/>
      <c r="E13" s="416"/>
      <c r="F13" s="417"/>
      <c r="G13" s="402"/>
      <c r="H13" s="403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9"/>
      <c r="V13" s="418"/>
      <c r="W13" s="418"/>
      <c r="X13" s="419"/>
      <c r="Y13" s="420"/>
      <c r="Z13" s="420"/>
      <c r="AA13" s="420"/>
      <c r="AB13" s="420"/>
      <c r="AC13" s="421"/>
      <c r="AD13" s="422"/>
      <c r="AE13" s="423" t="s">
        <v>34</v>
      </c>
      <c r="AF13" s="424"/>
    </row>
    <row r="14" spans="2:32" ht="13.5" thickBot="1" x14ac:dyDescent="0.25">
      <c r="B14" s="425" t="s">
        <v>52</v>
      </c>
      <c r="C14" s="410">
        <f>SUM(C15:C17)</f>
        <v>28178046389</v>
      </c>
      <c r="D14" s="411">
        <f t="shared" ref="D14:AC14" si="1">SUM(D15:D17)</f>
        <v>0</v>
      </c>
      <c r="E14" s="411">
        <f t="shared" si="1"/>
        <v>0</v>
      </c>
      <c r="F14" s="412">
        <f t="shared" si="1"/>
        <v>28178046389</v>
      </c>
      <c r="G14" s="412">
        <f t="shared" si="1"/>
        <v>3108219944.6700001</v>
      </c>
      <c r="H14" s="411">
        <f t="shared" si="1"/>
        <v>960924686.36000001</v>
      </c>
      <c r="I14" s="411">
        <f t="shared" si="1"/>
        <v>4069144631.0300002</v>
      </c>
      <c r="J14" s="411">
        <f t="shared" si="1"/>
        <v>0</v>
      </c>
      <c r="K14" s="411">
        <f t="shared" si="1"/>
        <v>0</v>
      </c>
      <c r="L14" s="411">
        <f t="shared" si="1"/>
        <v>0</v>
      </c>
      <c r="M14" s="411">
        <f t="shared" si="1"/>
        <v>0</v>
      </c>
      <c r="N14" s="411">
        <f t="shared" si="1"/>
        <v>0</v>
      </c>
      <c r="O14" s="411">
        <f t="shared" si="1"/>
        <v>0</v>
      </c>
      <c r="P14" s="411">
        <f t="shared" si="1"/>
        <v>0</v>
      </c>
      <c r="Q14" s="411">
        <f t="shared" si="1"/>
        <v>0</v>
      </c>
      <c r="R14" s="411">
        <f t="shared" si="1"/>
        <v>0</v>
      </c>
      <c r="S14" s="411">
        <f t="shared" si="1"/>
        <v>0</v>
      </c>
      <c r="T14" s="411">
        <f t="shared" si="1"/>
        <v>0</v>
      </c>
      <c r="U14" s="411">
        <f t="shared" si="1"/>
        <v>0</v>
      </c>
      <c r="V14" s="411">
        <f t="shared" si="1"/>
        <v>0</v>
      </c>
      <c r="W14" s="411">
        <f t="shared" si="1"/>
        <v>0</v>
      </c>
      <c r="X14" s="411">
        <f t="shared" si="1"/>
        <v>0</v>
      </c>
      <c r="Y14" s="411">
        <f t="shared" si="1"/>
        <v>0</v>
      </c>
      <c r="Z14" s="411">
        <f t="shared" si="1"/>
        <v>0</v>
      </c>
      <c r="AA14" s="411">
        <f t="shared" si="1"/>
        <v>0</v>
      </c>
      <c r="AB14" s="411">
        <f t="shared" si="1"/>
        <v>0</v>
      </c>
      <c r="AC14" s="411">
        <f t="shared" si="1"/>
        <v>0</v>
      </c>
      <c r="AD14" s="413">
        <f>+AC14/F14</f>
        <v>0</v>
      </c>
      <c r="AE14" s="410">
        <f t="shared" ref="AE14:AE88" si="2">+F14-AC14</f>
        <v>28178046389</v>
      </c>
      <c r="AF14" s="413">
        <f t="shared" ref="AF14:AF88" si="3">+AE14/F14</f>
        <v>1</v>
      </c>
    </row>
    <row r="15" spans="2:32" x14ac:dyDescent="0.2">
      <c r="B15" s="426" t="s">
        <v>53</v>
      </c>
      <c r="C15" s="427">
        <v>27200087801</v>
      </c>
      <c r="D15" s="428">
        <v>0</v>
      </c>
      <c r="E15" s="429">
        <v>0</v>
      </c>
      <c r="F15" s="430">
        <f>+C15+D15-E15</f>
        <v>27200087801</v>
      </c>
      <c r="G15" s="431">
        <v>3106865959.6700001</v>
      </c>
      <c r="H15" s="432">
        <v>959918962</v>
      </c>
      <c r="I15" s="430">
        <f>+G15+H15</f>
        <v>4066784921.6700001</v>
      </c>
      <c r="J15" s="433"/>
      <c r="K15" s="434"/>
      <c r="L15" s="434"/>
      <c r="M15" s="434"/>
      <c r="N15" s="434"/>
      <c r="O15" s="434"/>
      <c r="P15" s="434"/>
      <c r="Q15" s="434"/>
      <c r="R15" s="434"/>
      <c r="S15" s="434"/>
      <c r="T15" s="434"/>
      <c r="U15" s="435"/>
      <c r="V15" s="430"/>
      <c r="W15" s="433"/>
      <c r="X15" s="435"/>
      <c r="Y15" s="434"/>
      <c r="Z15" s="434"/>
      <c r="AA15" s="434"/>
      <c r="AB15" s="434"/>
      <c r="AC15" s="435"/>
      <c r="AD15" s="436">
        <f>+AC15/F15</f>
        <v>0</v>
      </c>
      <c r="AE15" s="437">
        <f t="shared" si="2"/>
        <v>27200087801</v>
      </c>
      <c r="AF15" s="436">
        <f t="shared" si="3"/>
        <v>1</v>
      </c>
    </row>
    <row r="16" spans="2:32" x14ac:dyDescent="0.2">
      <c r="B16" s="438" t="s">
        <v>36</v>
      </c>
      <c r="C16" s="427">
        <v>976278588</v>
      </c>
      <c r="D16" s="439">
        <v>0</v>
      </c>
      <c r="E16" s="440">
        <v>0</v>
      </c>
      <c r="F16" s="441">
        <f>+C16+D16-E16</f>
        <v>976278588</v>
      </c>
      <c r="G16" s="442">
        <v>0</v>
      </c>
      <c r="H16" s="443">
        <v>607516.36</v>
      </c>
      <c r="I16" s="444">
        <f>+G16+H16</f>
        <v>607516.36</v>
      </c>
      <c r="J16" s="433"/>
      <c r="K16" s="445"/>
      <c r="L16" s="434"/>
      <c r="M16" s="445"/>
      <c r="N16" s="434"/>
      <c r="O16" s="445"/>
      <c r="P16" s="434"/>
      <c r="Q16" s="445"/>
      <c r="R16" s="434"/>
      <c r="S16" s="445"/>
      <c r="T16" s="434"/>
      <c r="U16" s="446"/>
      <c r="V16" s="441"/>
      <c r="W16" s="447"/>
      <c r="X16" s="435"/>
      <c r="Y16" s="445"/>
      <c r="Z16" s="445"/>
      <c r="AA16" s="445"/>
      <c r="AB16" s="448"/>
      <c r="AC16" s="449"/>
      <c r="AD16" s="436">
        <f>+AC16/F16</f>
        <v>0</v>
      </c>
      <c r="AE16" s="450">
        <f t="shared" si="2"/>
        <v>976278588</v>
      </c>
      <c r="AF16" s="451">
        <f t="shared" si="3"/>
        <v>1</v>
      </c>
    </row>
    <row r="17" spans="2:33" x14ac:dyDescent="0.2">
      <c r="B17" s="452" t="s">
        <v>114</v>
      </c>
      <c r="C17" s="453">
        <v>1680000</v>
      </c>
      <c r="D17" s="454"/>
      <c r="E17" s="455"/>
      <c r="F17" s="441">
        <f>+C17+D17-E17</f>
        <v>1680000</v>
      </c>
      <c r="G17" s="456">
        <v>1353985</v>
      </c>
      <c r="H17" s="437">
        <v>398208</v>
      </c>
      <c r="I17" s="444">
        <f>+G17+H17</f>
        <v>1752193</v>
      </c>
      <c r="J17" s="437"/>
      <c r="K17" s="445"/>
      <c r="L17" s="437"/>
      <c r="M17" s="445"/>
      <c r="N17" s="437"/>
      <c r="O17" s="445"/>
      <c r="P17" s="437"/>
      <c r="Q17" s="445"/>
      <c r="R17" s="437"/>
      <c r="S17" s="445"/>
      <c r="T17" s="437"/>
      <c r="U17" s="446"/>
      <c r="V17" s="457"/>
      <c r="W17" s="447"/>
      <c r="X17" s="437"/>
      <c r="Y17" s="445"/>
      <c r="Z17" s="437"/>
      <c r="AA17" s="445"/>
      <c r="AB17" s="437"/>
      <c r="AC17" s="449"/>
      <c r="AD17" s="436">
        <f>+AC17/F17</f>
        <v>0</v>
      </c>
      <c r="AE17" s="450">
        <f t="shared" si="2"/>
        <v>1680000</v>
      </c>
      <c r="AF17" s="451">
        <f t="shared" si="3"/>
        <v>1</v>
      </c>
    </row>
    <row r="18" spans="2:33" ht="13.5" thickBot="1" x14ac:dyDescent="0.25">
      <c r="B18" s="458"/>
      <c r="C18" s="414"/>
      <c r="D18" s="414"/>
      <c r="E18" s="459"/>
      <c r="F18" s="441">
        <f>+C18+D18-E18</f>
        <v>0</v>
      </c>
      <c r="G18" s="350"/>
      <c r="H18" s="349"/>
      <c r="I18" s="460"/>
      <c r="J18" s="423"/>
      <c r="K18" s="460"/>
      <c r="L18" s="423"/>
      <c r="M18" s="460"/>
      <c r="N18" s="423"/>
      <c r="O18" s="460"/>
      <c r="P18" s="423"/>
      <c r="Q18" s="460"/>
      <c r="R18" s="423"/>
      <c r="S18" s="460"/>
      <c r="T18" s="423"/>
      <c r="U18" s="461"/>
      <c r="V18" s="460"/>
      <c r="W18" s="462"/>
      <c r="X18" s="423"/>
      <c r="Y18" s="460"/>
      <c r="Z18" s="460"/>
      <c r="AA18" s="423"/>
      <c r="AB18" s="460"/>
      <c r="AC18" s="423"/>
      <c r="AD18" s="463"/>
      <c r="AE18" s="423" t="s">
        <v>34</v>
      </c>
      <c r="AF18" s="424"/>
    </row>
    <row r="19" spans="2:33" x14ac:dyDescent="0.2">
      <c r="B19" s="464" t="s">
        <v>79</v>
      </c>
      <c r="C19" s="465">
        <f>SUM(C21:C22)</f>
        <v>7256766211</v>
      </c>
      <c r="D19" s="466">
        <f>SUM(D21:D22)</f>
        <v>0</v>
      </c>
      <c r="E19" s="467">
        <f>SUM(E21:E22)</f>
        <v>0</v>
      </c>
      <c r="F19" s="468">
        <f t="shared" ref="F19:K19" si="4">SUM(F21:F22)</f>
        <v>7256766211</v>
      </c>
      <c r="G19" s="469">
        <f t="shared" si="4"/>
        <v>189601901.19</v>
      </c>
      <c r="H19" s="470">
        <f t="shared" si="4"/>
        <v>2070461978.3</v>
      </c>
      <c r="I19" s="468">
        <f t="shared" si="4"/>
        <v>2260063879.4899998</v>
      </c>
      <c r="J19" s="469">
        <f t="shared" si="4"/>
        <v>0</v>
      </c>
      <c r="K19" s="468">
        <f t="shared" si="4"/>
        <v>0</v>
      </c>
      <c r="L19" s="468">
        <f t="shared" ref="L19:Q19" si="5">SUM(L21:L22)</f>
        <v>0</v>
      </c>
      <c r="M19" s="468">
        <f t="shared" si="5"/>
        <v>0</v>
      </c>
      <c r="N19" s="468">
        <f t="shared" si="5"/>
        <v>0</v>
      </c>
      <c r="O19" s="471">
        <f t="shared" si="5"/>
        <v>0</v>
      </c>
      <c r="P19" s="472">
        <f t="shared" si="5"/>
        <v>0</v>
      </c>
      <c r="Q19" s="472">
        <f t="shared" si="5"/>
        <v>0</v>
      </c>
      <c r="R19" s="471">
        <f t="shared" ref="R19:W19" si="6">SUM(R20:R22)</f>
        <v>1353227482.6600001</v>
      </c>
      <c r="S19" s="472">
        <f t="shared" si="6"/>
        <v>1353227482.6600001</v>
      </c>
      <c r="T19" s="471">
        <f t="shared" si="6"/>
        <v>0</v>
      </c>
      <c r="U19" s="472">
        <f t="shared" si="6"/>
        <v>1353227482.6600001</v>
      </c>
      <c r="V19" s="472">
        <f t="shared" si="6"/>
        <v>52.98</v>
      </c>
      <c r="W19" s="472">
        <f t="shared" si="6"/>
        <v>1353227535.6400001</v>
      </c>
      <c r="X19" s="468">
        <f>SUM(X21:X22)</f>
        <v>0</v>
      </c>
      <c r="Y19" s="465">
        <f>+W19+X19</f>
        <v>1353227535.6400001</v>
      </c>
      <c r="Z19" s="468">
        <f>SUM(Z21:Z22)</f>
        <v>0</v>
      </c>
      <c r="AA19" s="470">
        <f>+Y19+Z19</f>
        <v>1353227535.6400001</v>
      </c>
      <c r="AB19" s="468">
        <f>SUM(AB21:AB22)</f>
        <v>0</v>
      </c>
      <c r="AC19" s="471">
        <f>SUM(AC20:AC22)</f>
        <v>0</v>
      </c>
      <c r="AD19" s="473">
        <f>+AC19/F19</f>
        <v>0</v>
      </c>
      <c r="AE19" s="468">
        <f t="shared" si="2"/>
        <v>7256766211</v>
      </c>
      <c r="AF19" s="473">
        <f t="shared" si="3"/>
        <v>1</v>
      </c>
    </row>
    <row r="20" spans="2:33" x14ac:dyDescent="0.2">
      <c r="B20" s="474" t="s">
        <v>113</v>
      </c>
      <c r="C20" s="475"/>
      <c r="D20" s="476"/>
      <c r="E20" s="477"/>
      <c r="F20" s="478"/>
      <c r="G20" s="479"/>
      <c r="H20" s="480"/>
      <c r="I20" s="480"/>
      <c r="J20" s="480"/>
      <c r="K20" s="480"/>
      <c r="L20" s="480"/>
      <c r="M20" s="480"/>
      <c r="N20" s="480"/>
      <c r="O20" s="481"/>
      <c r="P20" s="481"/>
      <c r="Q20" s="481"/>
      <c r="R20" s="481">
        <v>1353227482.6600001</v>
      </c>
      <c r="S20" s="481">
        <f>+Q20+R20</f>
        <v>1353227482.6600001</v>
      </c>
      <c r="T20" s="481">
        <v>0</v>
      </c>
      <c r="U20" s="480">
        <f>+S20+T20</f>
        <v>1353227482.6600001</v>
      </c>
      <c r="V20" s="481">
        <v>52.98</v>
      </c>
      <c r="W20" s="480">
        <f>+U20+V20</f>
        <v>1353227535.6400001</v>
      </c>
      <c r="X20" s="480"/>
      <c r="Y20" s="482"/>
      <c r="Z20" s="478"/>
      <c r="AA20" s="450"/>
      <c r="AB20" s="483"/>
      <c r="AC20" s="450"/>
      <c r="AD20" s="451" t="s">
        <v>34</v>
      </c>
      <c r="AE20" s="478">
        <f>+F20-AC20</f>
        <v>0</v>
      </c>
      <c r="AF20" s="451"/>
    </row>
    <row r="21" spans="2:33" x14ac:dyDescent="0.2">
      <c r="B21" s="426" t="s">
        <v>54</v>
      </c>
      <c r="C21" s="427">
        <v>7769234</v>
      </c>
      <c r="D21" s="428">
        <v>0</v>
      </c>
      <c r="E21" s="484">
        <v>0</v>
      </c>
      <c r="F21" s="441">
        <f>+C21+D21-E21</f>
        <v>7769234</v>
      </c>
      <c r="G21" s="390">
        <v>931373.18</v>
      </c>
      <c r="H21" s="443">
        <v>603050.03</v>
      </c>
      <c r="I21" s="441">
        <f>+G21+H21</f>
        <v>1534423.21</v>
      </c>
      <c r="J21" s="443"/>
      <c r="K21" s="441"/>
      <c r="L21" s="433"/>
      <c r="M21" s="434"/>
      <c r="N21" s="434"/>
      <c r="O21" s="434"/>
      <c r="P21" s="434"/>
      <c r="Q21" s="434"/>
      <c r="R21" s="434"/>
      <c r="S21" s="434"/>
      <c r="T21" s="434"/>
      <c r="U21" s="434"/>
      <c r="V21" s="434"/>
      <c r="W21" s="434"/>
      <c r="X21" s="435"/>
      <c r="Y21" s="435"/>
      <c r="Z21" s="441"/>
      <c r="AA21" s="443"/>
      <c r="AB21" s="441"/>
      <c r="AC21" s="443"/>
      <c r="AD21" s="436">
        <f>+AC21/F21</f>
        <v>0</v>
      </c>
      <c r="AE21" s="457">
        <f t="shared" si="2"/>
        <v>7769234</v>
      </c>
      <c r="AF21" s="436">
        <f t="shared" si="3"/>
        <v>1</v>
      </c>
    </row>
    <row r="22" spans="2:33" x14ac:dyDescent="0.2">
      <c r="B22" s="485" t="s">
        <v>55</v>
      </c>
      <c r="C22" s="427">
        <v>7248996977</v>
      </c>
      <c r="D22" s="486">
        <v>0</v>
      </c>
      <c r="E22" s="440">
        <v>0</v>
      </c>
      <c r="F22" s="441">
        <f>+C22+D22-E22</f>
        <v>7248996977</v>
      </c>
      <c r="G22" s="390">
        <v>188670528.00999999</v>
      </c>
      <c r="H22" s="443">
        <v>2069858928.27</v>
      </c>
      <c r="I22" s="441">
        <f>+G22+H22</f>
        <v>2258529456.2799997</v>
      </c>
      <c r="J22" s="487"/>
      <c r="K22" s="441"/>
      <c r="L22" s="447"/>
      <c r="M22" s="434"/>
      <c r="N22" s="445"/>
      <c r="O22" s="434"/>
      <c r="P22" s="445"/>
      <c r="Q22" s="434"/>
      <c r="R22" s="445"/>
      <c r="S22" s="434"/>
      <c r="T22" s="445"/>
      <c r="U22" s="434"/>
      <c r="V22" s="445"/>
      <c r="W22" s="434"/>
      <c r="X22" s="446"/>
      <c r="Y22" s="435"/>
      <c r="Z22" s="444"/>
      <c r="AA22" s="443"/>
      <c r="AB22" s="444"/>
      <c r="AC22" s="443"/>
      <c r="AD22" s="436">
        <f>+AC22/F22</f>
        <v>0</v>
      </c>
      <c r="AE22" s="478">
        <f t="shared" si="2"/>
        <v>7248996977</v>
      </c>
      <c r="AF22" s="451">
        <f t="shared" si="3"/>
        <v>1</v>
      </c>
    </row>
    <row r="23" spans="2:33" ht="13.5" thickBot="1" x14ac:dyDescent="0.25">
      <c r="B23" s="488"/>
      <c r="C23" s="489"/>
      <c r="D23" s="489"/>
      <c r="E23" s="459"/>
      <c r="F23" s="405"/>
      <c r="G23" s="350"/>
      <c r="H23" s="349"/>
      <c r="I23" s="460"/>
      <c r="J23" s="490"/>
      <c r="K23" s="460"/>
      <c r="L23" s="491"/>
      <c r="M23" s="492"/>
      <c r="N23" s="492"/>
      <c r="O23" s="492"/>
      <c r="P23" s="492"/>
      <c r="Q23" s="492"/>
      <c r="R23" s="492"/>
      <c r="S23" s="492"/>
      <c r="T23" s="492"/>
      <c r="U23" s="493"/>
      <c r="V23" s="492"/>
      <c r="W23" s="492"/>
      <c r="X23" s="493"/>
      <c r="Y23" s="493"/>
      <c r="Z23" s="460"/>
      <c r="AA23" s="490"/>
      <c r="AB23" s="460"/>
      <c r="AC23" s="490"/>
      <c r="AD23" s="494"/>
      <c r="AE23" s="495">
        <f t="shared" si="2"/>
        <v>0</v>
      </c>
      <c r="AF23" s="496"/>
    </row>
    <row r="24" spans="2:33" ht="13.5" thickBot="1" x14ac:dyDescent="0.25">
      <c r="B24" s="425" t="s">
        <v>45</v>
      </c>
      <c r="C24" s="410">
        <f>+C25</f>
        <v>5062977540</v>
      </c>
      <c r="D24" s="497">
        <f>+D25</f>
        <v>0</v>
      </c>
      <c r="E24" s="498">
        <f>+E25</f>
        <v>0</v>
      </c>
      <c r="F24" s="411">
        <f>SUM(F25:F25)</f>
        <v>5062977540</v>
      </c>
      <c r="G24" s="412">
        <f>+G25</f>
        <v>0</v>
      </c>
      <c r="H24" s="499">
        <f>+H25</f>
        <v>0</v>
      </c>
      <c r="I24" s="411">
        <f>+I25</f>
        <v>0</v>
      </c>
      <c r="J24" s="500">
        <f>+J25</f>
        <v>0</v>
      </c>
      <c r="K24" s="501">
        <f t="shared" ref="K24:AC24" si="7">+K25</f>
        <v>0</v>
      </c>
      <c r="L24" s="501">
        <f t="shared" si="7"/>
        <v>0</v>
      </c>
      <c r="M24" s="501">
        <f t="shared" si="7"/>
        <v>0</v>
      </c>
      <c r="N24" s="501">
        <f t="shared" si="7"/>
        <v>0</v>
      </c>
      <c r="O24" s="501">
        <f t="shared" si="7"/>
        <v>0</v>
      </c>
      <c r="P24" s="501">
        <f t="shared" si="7"/>
        <v>0</v>
      </c>
      <c r="Q24" s="501">
        <f t="shared" si="7"/>
        <v>0</v>
      </c>
      <c r="R24" s="501">
        <f t="shared" si="7"/>
        <v>0</v>
      </c>
      <c r="S24" s="501">
        <f t="shared" si="7"/>
        <v>0</v>
      </c>
      <c r="T24" s="501">
        <f t="shared" si="7"/>
        <v>0</v>
      </c>
      <c r="U24" s="501">
        <f t="shared" si="7"/>
        <v>0</v>
      </c>
      <c r="V24" s="501">
        <f t="shared" si="7"/>
        <v>0</v>
      </c>
      <c r="W24" s="501">
        <f t="shared" si="7"/>
        <v>0</v>
      </c>
      <c r="X24" s="501">
        <f t="shared" si="7"/>
        <v>0</v>
      </c>
      <c r="Y24" s="501">
        <f t="shared" si="7"/>
        <v>0</v>
      </c>
      <c r="Z24" s="501">
        <f t="shared" si="7"/>
        <v>0</v>
      </c>
      <c r="AA24" s="501">
        <f t="shared" si="7"/>
        <v>0</v>
      </c>
      <c r="AB24" s="501">
        <f t="shared" si="7"/>
        <v>0</v>
      </c>
      <c r="AC24" s="501">
        <f t="shared" si="7"/>
        <v>0</v>
      </c>
      <c r="AD24" s="413">
        <f>+AC24/F24</f>
        <v>0</v>
      </c>
      <c r="AE24" s="410">
        <f t="shared" si="2"/>
        <v>5062977540</v>
      </c>
      <c r="AF24" s="413">
        <f t="shared" si="3"/>
        <v>1</v>
      </c>
    </row>
    <row r="25" spans="2:33" x14ac:dyDescent="0.2">
      <c r="B25" s="502" t="s">
        <v>66</v>
      </c>
      <c r="C25" s="503">
        <v>5062977540</v>
      </c>
      <c r="D25" s="504">
        <v>0</v>
      </c>
      <c r="E25" s="505">
        <v>0</v>
      </c>
      <c r="F25" s="430">
        <f>+C25+D25-E25</f>
        <v>5062977540</v>
      </c>
      <c r="G25" s="506"/>
      <c r="H25" s="507"/>
      <c r="I25" s="508"/>
      <c r="J25" s="509"/>
      <c r="K25" s="508"/>
      <c r="L25" s="509"/>
      <c r="M25" s="508"/>
      <c r="N25" s="509"/>
      <c r="O25" s="508"/>
      <c r="P25" s="509"/>
      <c r="Q25" s="508"/>
      <c r="R25" s="509"/>
      <c r="S25" s="508"/>
      <c r="T25" s="509"/>
      <c r="U25" s="508"/>
      <c r="V25" s="509"/>
      <c r="W25" s="508"/>
      <c r="X25" s="509"/>
      <c r="Y25" s="508"/>
      <c r="Z25" s="508"/>
      <c r="AA25" s="509"/>
      <c r="AB25" s="508"/>
      <c r="AC25" s="509"/>
      <c r="AD25" s="510"/>
      <c r="AE25" s="437">
        <f t="shared" si="2"/>
        <v>5062977540</v>
      </c>
      <c r="AF25" s="436">
        <f t="shared" si="3"/>
        <v>1</v>
      </c>
    </row>
    <row r="26" spans="2:33" x14ac:dyDescent="0.2">
      <c r="B26" s="458"/>
      <c r="C26" s="454"/>
      <c r="D26" s="454"/>
      <c r="E26" s="455"/>
      <c r="F26" s="457">
        <f>+C26+D26-E26</f>
        <v>0</v>
      </c>
      <c r="G26" s="391"/>
      <c r="H26" s="511"/>
      <c r="I26" s="457"/>
      <c r="J26" s="437"/>
      <c r="K26" s="457"/>
      <c r="L26" s="437"/>
      <c r="M26" s="457"/>
      <c r="N26" s="437"/>
      <c r="O26" s="457"/>
      <c r="P26" s="437"/>
      <c r="Q26" s="457"/>
      <c r="R26" s="437"/>
      <c r="S26" s="457"/>
      <c r="T26" s="437"/>
      <c r="U26" s="457"/>
      <c r="V26" s="437"/>
      <c r="W26" s="457"/>
      <c r="X26" s="437"/>
      <c r="Y26" s="457"/>
      <c r="Z26" s="457"/>
      <c r="AA26" s="437"/>
      <c r="AB26" s="457"/>
      <c r="AC26" s="437"/>
      <c r="AD26" s="436"/>
      <c r="AE26" s="512">
        <f t="shared" si="2"/>
        <v>0</v>
      </c>
      <c r="AF26" s="513"/>
    </row>
    <row r="27" spans="2:33" ht="13.5" thickBot="1" x14ac:dyDescent="0.25">
      <c r="B27" s="386"/>
      <c r="C27" s="414"/>
      <c r="D27" s="414"/>
      <c r="E27" s="459"/>
      <c r="F27" s="405"/>
      <c r="G27" s="350"/>
      <c r="I27" s="460"/>
      <c r="J27" s="515"/>
      <c r="K27" s="516"/>
      <c r="L27" s="517"/>
      <c r="M27" s="516"/>
      <c r="N27" s="517"/>
      <c r="O27" s="516"/>
      <c r="P27" s="517"/>
      <c r="Q27" s="516"/>
      <c r="R27" s="517"/>
      <c r="S27" s="516"/>
      <c r="T27" s="517"/>
      <c r="U27" s="518"/>
      <c r="V27" s="517"/>
      <c r="W27" s="516"/>
      <c r="X27" s="519"/>
      <c r="Y27" s="516"/>
      <c r="Z27" s="516"/>
      <c r="AA27" s="516"/>
      <c r="AB27" s="516"/>
      <c r="AC27" s="518"/>
      <c r="AD27" s="463" t="s">
        <v>34</v>
      </c>
      <c r="AE27" s="512">
        <f t="shared" si="2"/>
        <v>0</v>
      </c>
      <c r="AF27" s="513"/>
    </row>
    <row r="28" spans="2:33" ht="13.5" thickBot="1" x14ac:dyDescent="0.25">
      <c r="B28" s="425" t="s">
        <v>56</v>
      </c>
      <c r="C28" s="410">
        <f t="shared" ref="C28:Q28" si="8">+C9+C12</f>
        <v>52377613863</v>
      </c>
      <c r="D28" s="520">
        <f t="shared" si="8"/>
        <v>0</v>
      </c>
      <c r="E28" s="498">
        <f t="shared" si="8"/>
        <v>0</v>
      </c>
      <c r="F28" s="411">
        <f t="shared" si="8"/>
        <v>52377613863</v>
      </c>
      <c r="G28" s="500">
        <f t="shared" si="8"/>
        <v>3297821845.8600001</v>
      </c>
      <c r="H28" s="501">
        <f t="shared" si="8"/>
        <v>3031386664.6599998</v>
      </c>
      <c r="I28" s="501">
        <f t="shared" si="8"/>
        <v>6329208510.5200005</v>
      </c>
      <c r="J28" s="501">
        <f t="shared" si="8"/>
        <v>0</v>
      </c>
      <c r="K28" s="501">
        <f t="shared" si="8"/>
        <v>11944194830.58</v>
      </c>
      <c r="L28" s="501">
        <f t="shared" si="8"/>
        <v>0</v>
      </c>
      <c r="M28" s="501">
        <f t="shared" si="8"/>
        <v>0</v>
      </c>
      <c r="N28" s="501">
        <f t="shared" si="8"/>
        <v>0</v>
      </c>
      <c r="O28" s="501">
        <f t="shared" si="8"/>
        <v>0</v>
      </c>
      <c r="P28" s="501">
        <f t="shared" si="8"/>
        <v>0</v>
      </c>
      <c r="Q28" s="501">
        <f t="shared" si="8"/>
        <v>0</v>
      </c>
      <c r="R28" s="499"/>
      <c r="S28" s="501">
        <f>+S9+S12</f>
        <v>1353227482.6600001</v>
      </c>
      <c r="T28" s="499"/>
      <c r="U28" s="501">
        <f>+U9+U12</f>
        <v>1353227482.6600001</v>
      </c>
      <c r="V28" s="499"/>
      <c r="W28" s="501">
        <f>+W9+W12</f>
        <v>1353227535.6400001</v>
      </c>
      <c r="X28" s="499"/>
      <c r="Y28" s="501">
        <f>+Y9+Y12</f>
        <v>1353227535.6400001</v>
      </c>
      <c r="Z28" s="499"/>
      <c r="AA28" s="501">
        <f>+AA9+AA12</f>
        <v>1353227535.6400001</v>
      </c>
      <c r="AB28" s="499"/>
      <c r="AC28" s="410">
        <f>+AC9+AC12</f>
        <v>0</v>
      </c>
      <c r="AD28" s="413">
        <f>+AC28/F28</f>
        <v>0</v>
      </c>
      <c r="AE28" s="410">
        <f t="shared" si="2"/>
        <v>52377613863</v>
      </c>
      <c r="AF28" s="413">
        <f t="shared" si="3"/>
        <v>1</v>
      </c>
    </row>
    <row r="29" spans="2:33" ht="13.5" thickBot="1" x14ac:dyDescent="0.25">
      <c r="B29" s="521"/>
      <c r="C29" s="522"/>
      <c r="D29" s="523"/>
      <c r="E29" s="524">
        <f>+D30-E30</f>
        <v>0</v>
      </c>
      <c r="F29" s="525"/>
      <c r="G29" s="526"/>
      <c r="H29" s="527"/>
      <c r="I29" s="528"/>
      <c r="J29" s="528"/>
      <c r="K29" s="528"/>
      <c r="L29" s="528"/>
      <c r="M29" s="528"/>
      <c r="N29" s="528"/>
      <c r="O29" s="528"/>
      <c r="P29" s="528"/>
      <c r="Q29" s="528"/>
      <c r="R29" s="528"/>
      <c r="S29" s="528"/>
      <c r="T29" s="528"/>
      <c r="U29" s="529"/>
      <c r="V29" s="517"/>
      <c r="W29" s="517"/>
      <c r="X29" s="519"/>
      <c r="Y29" s="530"/>
      <c r="Z29" s="530"/>
      <c r="AA29" s="530"/>
      <c r="AB29" s="530"/>
      <c r="AC29" s="531"/>
      <c r="AD29" s="413" t="s">
        <v>34</v>
      </c>
      <c r="AE29" s="423" t="s">
        <v>34</v>
      </c>
      <c r="AF29" s="424"/>
      <c r="AG29" s="345" t="s">
        <v>34</v>
      </c>
    </row>
    <row r="30" spans="2:33" ht="13.5" thickBot="1" x14ac:dyDescent="0.25">
      <c r="B30" s="409" t="s">
        <v>57</v>
      </c>
      <c r="C30" s="410">
        <f t="shared" ref="C30:AC30" si="9">C32+C81+C83+C85+C88</f>
        <v>40897790140</v>
      </c>
      <c r="D30" s="501">
        <f t="shared" si="9"/>
        <v>1600462822</v>
      </c>
      <c r="E30" s="411">
        <f t="shared" si="9"/>
        <v>1600462822</v>
      </c>
      <c r="F30" s="411">
        <f t="shared" si="9"/>
        <v>40897790140</v>
      </c>
      <c r="G30" s="500">
        <f t="shared" si="9"/>
        <v>1219684315.3199999</v>
      </c>
      <c r="H30" s="501">
        <f t="shared" si="9"/>
        <v>1170181523.46</v>
      </c>
      <c r="I30" s="501">
        <f t="shared" si="9"/>
        <v>2389865838.7799997</v>
      </c>
      <c r="J30" s="501">
        <f t="shared" si="9"/>
        <v>1203064041.3199999</v>
      </c>
      <c r="K30" s="501">
        <f t="shared" si="9"/>
        <v>3592929880.0999999</v>
      </c>
      <c r="L30" s="501">
        <f t="shared" si="9"/>
        <v>1340689997.0799999</v>
      </c>
      <c r="M30" s="501">
        <f t="shared" si="9"/>
        <v>4933619877.1800003</v>
      </c>
      <c r="N30" s="501">
        <f t="shared" si="9"/>
        <v>2027058829.1800001</v>
      </c>
      <c r="O30" s="501">
        <f t="shared" si="9"/>
        <v>6960678706.3600006</v>
      </c>
      <c r="P30" s="501">
        <f t="shared" si="9"/>
        <v>1849105264.78</v>
      </c>
      <c r="Q30" s="501">
        <f t="shared" si="9"/>
        <v>8809783971.1399994</v>
      </c>
      <c r="R30" s="501">
        <f t="shared" si="9"/>
        <v>1115161595.55</v>
      </c>
      <c r="S30" s="501">
        <f t="shared" si="9"/>
        <v>9924945566.6900005</v>
      </c>
      <c r="T30" s="501">
        <f t="shared" si="9"/>
        <v>1182042293.24</v>
      </c>
      <c r="U30" s="501">
        <f t="shared" si="9"/>
        <v>11106987859.93</v>
      </c>
      <c r="V30" s="501">
        <f t="shared" si="9"/>
        <v>1877298262.1399999</v>
      </c>
      <c r="W30" s="501">
        <f t="shared" si="9"/>
        <v>12984286122.07</v>
      </c>
      <c r="X30" s="501">
        <f t="shared" si="9"/>
        <v>1126945553.4099998</v>
      </c>
      <c r="Y30" s="501">
        <f t="shared" si="9"/>
        <v>14111231675.48</v>
      </c>
      <c r="Z30" s="501">
        <f t="shared" si="9"/>
        <v>1792802961.3200002</v>
      </c>
      <c r="AA30" s="501">
        <f t="shared" si="9"/>
        <v>15904034636.799999</v>
      </c>
      <c r="AB30" s="501">
        <f t="shared" si="9"/>
        <v>2211436331.2600002</v>
      </c>
      <c r="AC30" s="501">
        <f t="shared" si="9"/>
        <v>18115470968.060001</v>
      </c>
      <c r="AD30" s="413">
        <f>+AC30/F30</f>
        <v>0.44294498323864695</v>
      </c>
      <c r="AE30" s="501">
        <f>AE32+AE81+AE83+AE85+AE88</f>
        <v>22782319171.939999</v>
      </c>
      <c r="AF30" s="413">
        <f t="shared" si="3"/>
        <v>0.55705501676135305</v>
      </c>
      <c r="AG30" s="532" t="s">
        <v>34</v>
      </c>
    </row>
    <row r="31" spans="2:33" ht="13.5" thickBot="1" x14ac:dyDescent="0.25">
      <c r="B31" s="458"/>
      <c r="C31" s="414"/>
      <c r="D31" s="533"/>
      <c r="E31" s="534"/>
      <c r="F31" s="535"/>
      <c r="H31" s="403"/>
      <c r="I31" s="536"/>
      <c r="J31" s="516"/>
      <c r="K31" s="423"/>
      <c r="L31" s="516"/>
      <c r="M31" s="423"/>
      <c r="N31" s="516"/>
      <c r="O31" s="423"/>
      <c r="P31" s="516"/>
      <c r="Q31" s="517"/>
      <c r="R31" s="516"/>
      <c r="S31" s="517"/>
      <c r="T31" s="537"/>
      <c r="U31" s="519"/>
      <c r="V31" s="516"/>
      <c r="W31" s="517"/>
      <c r="X31" s="518"/>
      <c r="Y31" s="517"/>
      <c r="Z31" s="517"/>
      <c r="AA31" s="517"/>
      <c r="AB31" s="517"/>
      <c r="AC31" s="519"/>
      <c r="AD31" s="413" t="s">
        <v>34</v>
      </c>
      <c r="AE31" s="423" t="s">
        <v>34</v>
      </c>
      <c r="AF31" s="424"/>
    </row>
    <row r="32" spans="2:33" ht="13.5" thickBot="1" x14ac:dyDescent="0.25">
      <c r="B32" s="425" t="s">
        <v>46</v>
      </c>
      <c r="C32" s="410">
        <f>+C34</f>
        <v>22263761746</v>
      </c>
      <c r="D32" s="501">
        <f>+D34</f>
        <v>1598719065</v>
      </c>
      <c r="E32" s="411">
        <f t="shared" ref="E32:AC32" si="10">+E34</f>
        <v>1489286880</v>
      </c>
      <c r="F32" s="411">
        <f t="shared" si="10"/>
        <v>22373193931</v>
      </c>
      <c r="G32" s="500">
        <f t="shared" si="10"/>
        <v>869835332.31999993</v>
      </c>
      <c r="H32" s="501">
        <f t="shared" si="10"/>
        <v>794822179.46000004</v>
      </c>
      <c r="I32" s="501">
        <f t="shared" si="10"/>
        <v>1664657511.78</v>
      </c>
      <c r="J32" s="501">
        <f t="shared" si="10"/>
        <v>835824849.31999993</v>
      </c>
      <c r="K32" s="501">
        <f t="shared" si="10"/>
        <v>2500482361.0999999</v>
      </c>
      <c r="L32" s="501">
        <f t="shared" si="10"/>
        <v>969133157.07999992</v>
      </c>
      <c r="M32" s="501">
        <f t="shared" si="10"/>
        <v>3469615518.1800003</v>
      </c>
      <c r="N32" s="501">
        <f t="shared" si="10"/>
        <v>1702407842.1800001</v>
      </c>
      <c r="O32" s="501">
        <f t="shared" si="10"/>
        <v>5172023360.3600006</v>
      </c>
      <c r="P32" s="501">
        <f t="shared" si="10"/>
        <v>1680308959.78</v>
      </c>
      <c r="Q32" s="501">
        <f t="shared" si="10"/>
        <v>6852332320.1399994</v>
      </c>
      <c r="R32" s="501">
        <f t="shared" si="10"/>
        <v>951129562.54999995</v>
      </c>
      <c r="S32" s="501">
        <f t="shared" si="10"/>
        <v>7803461882.6900005</v>
      </c>
      <c r="T32" s="501">
        <f t="shared" si="10"/>
        <v>1019122948.24</v>
      </c>
      <c r="U32" s="501">
        <f t="shared" si="10"/>
        <v>8822584830.9300003</v>
      </c>
      <c r="V32" s="501">
        <f t="shared" si="10"/>
        <v>1735119553.1399999</v>
      </c>
      <c r="W32" s="501">
        <f t="shared" si="10"/>
        <v>10557704384.07</v>
      </c>
      <c r="X32" s="501">
        <f t="shared" si="10"/>
        <v>998085333.40999997</v>
      </c>
      <c r="Y32" s="501">
        <f t="shared" si="10"/>
        <v>11555789717.48</v>
      </c>
      <c r="Z32" s="501">
        <f t="shared" si="10"/>
        <v>1677032741.3200002</v>
      </c>
      <c r="AA32" s="501">
        <f t="shared" si="10"/>
        <v>13232822458.799999</v>
      </c>
      <c r="AB32" s="501">
        <f t="shared" si="10"/>
        <v>2211436331.2600002</v>
      </c>
      <c r="AC32" s="501">
        <f t="shared" si="10"/>
        <v>15444258790.060001</v>
      </c>
      <c r="AD32" s="413">
        <f>+AC32/F32</f>
        <v>0.69030192281400837</v>
      </c>
      <c r="AE32" s="410">
        <f t="shared" si="2"/>
        <v>6928935140.9399986</v>
      </c>
      <c r="AF32" s="413">
        <f t="shared" si="3"/>
        <v>0.30969807718599168</v>
      </c>
      <c r="AG32" s="538" t="s">
        <v>34</v>
      </c>
    </row>
    <row r="33" spans="2:32" ht="13.5" thickBot="1" x14ac:dyDescent="0.25">
      <c r="B33" s="386"/>
      <c r="C33" s="388"/>
      <c r="D33" s="415"/>
      <c r="E33" s="539"/>
      <c r="F33" s="540"/>
      <c r="H33" s="403"/>
      <c r="I33" s="536"/>
      <c r="J33" s="516"/>
      <c r="K33" s="536"/>
      <c r="L33" s="516"/>
      <c r="M33" s="536"/>
      <c r="N33" s="516"/>
      <c r="O33" s="536"/>
      <c r="P33" s="516"/>
      <c r="Q33" s="516"/>
      <c r="R33" s="516"/>
      <c r="S33" s="516"/>
      <c r="T33" s="516"/>
      <c r="U33" s="518"/>
      <c r="V33" s="516"/>
      <c r="W33" s="516"/>
      <c r="X33" s="518"/>
      <c r="Y33" s="541"/>
      <c r="Z33" s="541"/>
      <c r="AA33" s="541"/>
      <c r="AB33" s="541"/>
      <c r="AC33" s="542"/>
      <c r="AD33" s="463" t="s">
        <v>34</v>
      </c>
      <c r="AE33" s="423" t="s">
        <v>34</v>
      </c>
      <c r="AF33" s="424"/>
    </row>
    <row r="34" spans="2:32" ht="13.5" thickBot="1" x14ac:dyDescent="0.25">
      <c r="B34" s="425" t="s">
        <v>37</v>
      </c>
      <c r="C34" s="410">
        <f t="shared" ref="C34:AA34" si="11">SUM(C35:C80)</f>
        <v>22263761746</v>
      </c>
      <c r="D34" s="501">
        <f>SUM(D35:D80)</f>
        <v>1598719065</v>
      </c>
      <c r="E34" s="411">
        <f>SUM(E35:E80)</f>
        <v>1489286880</v>
      </c>
      <c r="F34" s="412">
        <f t="shared" si="11"/>
        <v>22373193931</v>
      </c>
      <c r="G34" s="500">
        <f t="shared" si="11"/>
        <v>869835332.31999993</v>
      </c>
      <c r="H34" s="543">
        <f t="shared" si="11"/>
        <v>794822179.46000004</v>
      </c>
      <c r="I34" s="501">
        <f t="shared" si="11"/>
        <v>1664657511.78</v>
      </c>
      <c r="J34" s="501">
        <f t="shared" si="11"/>
        <v>835824849.31999993</v>
      </c>
      <c r="K34" s="501">
        <f t="shared" si="11"/>
        <v>2500482361.0999999</v>
      </c>
      <c r="L34" s="501">
        <f t="shared" si="11"/>
        <v>969133157.07999992</v>
      </c>
      <c r="M34" s="501">
        <f t="shared" si="11"/>
        <v>3469615518.1800003</v>
      </c>
      <c r="N34" s="501">
        <f t="shared" si="11"/>
        <v>1702407842.1800001</v>
      </c>
      <c r="O34" s="501">
        <f t="shared" si="11"/>
        <v>5172023360.3600006</v>
      </c>
      <c r="P34" s="501">
        <f t="shared" si="11"/>
        <v>1680308959.78</v>
      </c>
      <c r="Q34" s="501">
        <f t="shared" si="11"/>
        <v>6852332320.1399994</v>
      </c>
      <c r="R34" s="501">
        <f t="shared" si="11"/>
        <v>951129562.54999995</v>
      </c>
      <c r="S34" s="501">
        <f t="shared" si="11"/>
        <v>7803461882.6900005</v>
      </c>
      <c r="T34" s="501">
        <f t="shared" si="11"/>
        <v>1019122948.24</v>
      </c>
      <c r="U34" s="501">
        <f t="shared" si="11"/>
        <v>8822584830.9300003</v>
      </c>
      <c r="V34" s="501">
        <f t="shared" si="11"/>
        <v>1735119553.1399999</v>
      </c>
      <c r="W34" s="501">
        <f t="shared" si="11"/>
        <v>10557704384.07</v>
      </c>
      <c r="X34" s="501">
        <f t="shared" si="11"/>
        <v>998085333.40999997</v>
      </c>
      <c r="Y34" s="501">
        <f t="shared" si="11"/>
        <v>11555789717.48</v>
      </c>
      <c r="Z34" s="501">
        <f>SUM(Z35:Z80)</f>
        <v>1677032741.3200002</v>
      </c>
      <c r="AA34" s="501">
        <f t="shared" si="11"/>
        <v>13232822458.799999</v>
      </c>
      <c r="AB34" s="501">
        <f>SUM(AB35:AB80)</f>
        <v>2211436331.2600002</v>
      </c>
      <c r="AC34" s="410">
        <f>SUM(AC35:AC80)</f>
        <v>15444258790.060001</v>
      </c>
      <c r="AD34" s="413">
        <f>+AC34/F34</f>
        <v>0.69030192281400837</v>
      </c>
      <c r="AE34" s="410">
        <f t="shared" si="2"/>
        <v>6928935140.9399986</v>
      </c>
      <c r="AF34" s="413">
        <f t="shared" si="3"/>
        <v>0.30969807718599168</v>
      </c>
    </row>
    <row r="35" spans="2:32" x14ac:dyDescent="0.2">
      <c r="B35" s="438" t="s">
        <v>82</v>
      </c>
      <c r="C35" s="427">
        <v>66724532</v>
      </c>
      <c r="D35" s="439">
        <v>0</v>
      </c>
      <c r="E35" s="544">
        <v>0</v>
      </c>
      <c r="F35" s="390">
        <f t="shared" ref="F35:F80" si="12">+C35+D35-E35</f>
        <v>66724532</v>
      </c>
      <c r="G35" s="433">
        <v>4881592</v>
      </c>
      <c r="H35" s="430">
        <v>4881592</v>
      </c>
      <c r="I35" s="443">
        <f t="shared" ref="I35:I80" si="13">+G35+H35</f>
        <v>9763184</v>
      </c>
      <c r="J35" s="434">
        <v>4881592</v>
      </c>
      <c r="K35" s="443">
        <f>+I35+J35</f>
        <v>14644776</v>
      </c>
      <c r="L35" s="434">
        <v>2440796</v>
      </c>
      <c r="M35" s="443">
        <f>+K35+L35</f>
        <v>17085572</v>
      </c>
      <c r="N35" s="434">
        <v>2900796</v>
      </c>
      <c r="O35" s="443">
        <f>+M35+N35</f>
        <v>19986368</v>
      </c>
      <c r="P35" s="430">
        <v>2440796</v>
      </c>
      <c r="Q35" s="430">
        <f>+O35+P35</f>
        <v>22427164</v>
      </c>
      <c r="R35" s="443">
        <v>2629966</v>
      </c>
      <c r="S35" s="430">
        <f>+Q35+R35</f>
        <v>25057130</v>
      </c>
      <c r="T35" s="443">
        <v>1708558</v>
      </c>
      <c r="U35" s="430">
        <f>+S35+T35</f>
        <v>26765688</v>
      </c>
      <c r="V35" s="443">
        <v>2440796</v>
      </c>
      <c r="W35" s="430">
        <f>+U35+V35</f>
        <v>29206484</v>
      </c>
      <c r="X35" s="443">
        <v>2440796</v>
      </c>
      <c r="Y35" s="430">
        <f>+W35+X35</f>
        <v>31647280</v>
      </c>
      <c r="Z35" s="545">
        <v>2440796</v>
      </c>
      <c r="AA35" s="430">
        <f>+Y35+Z35</f>
        <v>34088076</v>
      </c>
      <c r="AB35" s="545">
        <v>2440796</v>
      </c>
      <c r="AC35" s="430">
        <f>+AA35+AB35</f>
        <v>36528872</v>
      </c>
      <c r="AD35" s="546">
        <f>+AC35/F35</f>
        <v>0.54745789749413309</v>
      </c>
      <c r="AE35" s="503">
        <f t="shared" si="2"/>
        <v>30195660</v>
      </c>
      <c r="AF35" s="510">
        <f t="shared" si="3"/>
        <v>0.45254210250586696</v>
      </c>
    </row>
    <row r="36" spans="2:32" x14ac:dyDescent="0.2">
      <c r="B36" s="426" t="s">
        <v>83</v>
      </c>
      <c r="C36" s="427">
        <v>1441801</v>
      </c>
      <c r="D36" s="439">
        <v>0</v>
      </c>
      <c r="E36" s="544">
        <v>0</v>
      </c>
      <c r="F36" s="390">
        <f t="shared" si="12"/>
        <v>1441801</v>
      </c>
      <c r="G36" s="547">
        <v>0</v>
      </c>
      <c r="H36" s="548">
        <v>0</v>
      </c>
      <c r="I36" s="443">
        <f t="shared" si="13"/>
        <v>0</v>
      </c>
      <c r="J36" s="549">
        <v>0</v>
      </c>
      <c r="K36" s="547">
        <f t="shared" ref="K36:K79" si="14">+I36+J36</f>
        <v>0</v>
      </c>
      <c r="L36" s="549">
        <v>0</v>
      </c>
      <c r="M36" s="547">
        <f t="shared" ref="M36:M80" si="15">+K36+L36</f>
        <v>0</v>
      </c>
      <c r="N36" s="434">
        <v>64445</v>
      </c>
      <c r="O36" s="443">
        <f t="shared" ref="O36:O76" si="16">+M36+N36</f>
        <v>64445</v>
      </c>
      <c r="P36" s="441">
        <v>0</v>
      </c>
      <c r="Q36" s="441">
        <f t="shared" ref="Q36:Q80" si="17">+O36+P36</f>
        <v>64445</v>
      </c>
      <c r="R36" s="443">
        <v>0</v>
      </c>
      <c r="S36" s="441">
        <f t="shared" ref="S36:S80" si="18">+Q36+R36</f>
        <v>64445</v>
      </c>
      <c r="T36" s="443">
        <v>0</v>
      </c>
      <c r="U36" s="441">
        <f t="shared" ref="U36:U80" si="19">+S36+T36</f>
        <v>64445</v>
      </c>
      <c r="V36" s="443">
        <v>0</v>
      </c>
      <c r="W36" s="441">
        <f t="shared" ref="W36:W79" si="20">+U36+V36</f>
        <v>64445</v>
      </c>
      <c r="X36" s="443">
        <v>0</v>
      </c>
      <c r="Y36" s="550">
        <f t="shared" ref="Y36:Y80" si="21">+W36+X36</f>
        <v>64445</v>
      </c>
      <c r="Z36" s="545">
        <v>0</v>
      </c>
      <c r="AA36" s="550">
        <f t="shared" ref="AA36:AA80" si="22">+Y36+Z36</f>
        <v>64445</v>
      </c>
      <c r="AB36" s="545">
        <v>0</v>
      </c>
      <c r="AC36" s="550">
        <f t="shared" ref="AC36:AC80" si="23">+AA36+AB36</f>
        <v>64445</v>
      </c>
      <c r="AD36" s="551">
        <f t="shared" ref="AD36:AD92" si="24">+AC36/F36</f>
        <v>4.4697569220717701E-2</v>
      </c>
      <c r="AE36" s="475">
        <f t="shared" si="2"/>
        <v>1377356</v>
      </c>
      <c r="AF36" s="451">
        <f t="shared" si="3"/>
        <v>0.95530243077928234</v>
      </c>
    </row>
    <row r="37" spans="2:32" x14ac:dyDescent="0.2">
      <c r="B37" s="438" t="s">
        <v>84</v>
      </c>
      <c r="C37" s="427">
        <v>4520978</v>
      </c>
      <c r="D37" s="439">
        <v>0</v>
      </c>
      <c r="E37" s="544">
        <v>0</v>
      </c>
      <c r="F37" s="390">
        <f t="shared" si="12"/>
        <v>4520978</v>
      </c>
      <c r="G37" s="547">
        <v>0</v>
      </c>
      <c r="H37" s="548">
        <v>0</v>
      </c>
      <c r="I37" s="443">
        <f t="shared" si="13"/>
        <v>0</v>
      </c>
      <c r="J37" s="434">
        <v>0</v>
      </c>
      <c r="K37" s="443">
        <f t="shared" si="14"/>
        <v>0</v>
      </c>
      <c r="L37" s="434">
        <v>0</v>
      </c>
      <c r="M37" s="443">
        <f t="shared" si="15"/>
        <v>0</v>
      </c>
      <c r="N37" s="549">
        <v>0</v>
      </c>
      <c r="O37" s="443">
        <f t="shared" si="16"/>
        <v>0</v>
      </c>
      <c r="P37" s="441">
        <v>1220398</v>
      </c>
      <c r="Q37" s="441">
        <f t="shared" si="17"/>
        <v>1220398</v>
      </c>
      <c r="R37" s="443">
        <v>0</v>
      </c>
      <c r="S37" s="441">
        <f t="shared" si="18"/>
        <v>1220398</v>
      </c>
      <c r="T37" s="443">
        <v>0</v>
      </c>
      <c r="U37" s="441">
        <f t="shared" si="19"/>
        <v>1220398</v>
      </c>
      <c r="V37" s="443">
        <v>0</v>
      </c>
      <c r="W37" s="441">
        <f t="shared" si="20"/>
        <v>1220398</v>
      </c>
      <c r="X37" s="443">
        <v>0</v>
      </c>
      <c r="Y37" s="550">
        <f t="shared" si="21"/>
        <v>1220398</v>
      </c>
      <c r="Z37" s="545">
        <v>0</v>
      </c>
      <c r="AA37" s="550">
        <f t="shared" si="22"/>
        <v>1220398</v>
      </c>
      <c r="AB37" s="545">
        <v>0</v>
      </c>
      <c r="AC37" s="550">
        <f t="shared" si="23"/>
        <v>1220398</v>
      </c>
      <c r="AD37" s="551">
        <f t="shared" si="24"/>
        <v>0.26994114990163631</v>
      </c>
      <c r="AE37" s="475">
        <f t="shared" si="2"/>
        <v>3300580</v>
      </c>
      <c r="AF37" s="451">
        <f t="shared" si="3"/>
        <v>0.73005885009836369</v>
      </c>
    </row>
    <row r="38" spans="2:32" x14ac:dyDescent="0.2">
      <c r="B38" s="438" t="s">
        <v>85</v>
      </c>
      <c r="C38" s="427">
        <v>5837184</v>
      </c>
      <c r="D38" s="439">
        <v>0</v>
      </c>
      <c r="E38" s="544">
        <v>0</v>
      </c>
      <c r="F38" s="390">
        <f t="shared" si="12"/>
        <v>5837184</v>
      </c>
      <c r="G38" s="547">
        <v>0</v>
      </c>
      <c r="H38" s="548">
        <v>0</v>
      </c>
      <c r="I38" s="443">
        <f t="shared" si="13"/>
        <v>0</v>
      </c>
      <c r="J38" s="549">
        <v>0</v>
      </c>
      <c r="K38" s="547">
        <f t="shared" si="14"/>
        <v>0</v>
      </c>
      <c r="L38" s="549">
        <v>0</v>
      </c>
      <c r="M38" s="547">
        <f t="shared" si="15"/>
        <v>0</v>
      </c>
      <c r="N38" s="549">
        <v>0</v>
      </c>
      <c r="O38" s="547">
        <f t="shared" si="16"/>
        <v>0</v>
      </c>
      <c r="P38" s="441"/>
      <c r="Q38" s="441"/>
      <c r="R38" s="443"/>
      <c r="S38" s="441"/>
      <c r="T38" s="443"/>
      <c r="U38" s="441">
        <f t="shared" si="19"/>
        <v>0</v>
      </c>
      <c r="V38" s="443"/>
      <c r="W38" s="441"/>
      <c r="X38" s="443"/>
      <c r="Y38" s="550"/>
      <c r="Z38" s="545"/>
      <c r="AA38" s="550"/>
      <c r="AB38" s="545">
        <v>2644196</v>
      </c>
      <c r="AC38" s="550">
        <f>+AA38+AB38</f>
        <v>2644196</v>
      </c>
      <c r="AD38" s="551">
        <f t="shared" si="24"/>
        <v>0.45299171655373549</v>
      </c>
      <c r="AE38" s="475">
        <f t="shared" si="2"/>
        <v>3192988</v>
      </c>
      <c r="AF38" s="451">
        <f t="shared" si="3"/>
        <v>0.54700828344626451</v>
      </c>
    </row>
    <row r="39" spans="2:32" x14ac:dyDescent="0.2">
      <c r="B39" s="438" t="s">
        <v>86</v>
      </c>
      <c r="C39" s="427">
        <v>4025012</v>
      </c>
      <c r="D39" s="439">
        <v>0</v>
      </c>
      <c r="E39" s="544">
        <v>0</v>
      </c>
      <c r="F39" s="390">
        <f t="shared" si="12"/>
        <v>4025012</v>
      </c>
      <c r="G39" s="433">
        <v>2605064</v>
      </c>
      <c r="H39" s="548">
        <v>0</v>
      </c>
      <c r="I39" s="443">
        <f t="shared" si="13"/>
        <v>2605064</v>
      </c>
      <c r="J39" s="549">
        <v>0</v>
      </c>
      <c r="K39" s="443">
        <f t="shared" si="14"/>
        <v>2605064</v>
      </c>
      <c r="L39" s="549">
        <v>0</v>
      </c>
      <c r="M39" s="443">
        <f t="shared" si="15"/>
        <v>2605064</v>
      </c>
      <c r="N39" s="434">
        <v>0</v>
      </c>
      <c r="O39" s="443">
        <f t="shared" si="16"/>
        <v>2605064</v>
      </c>
      <c r="P39" s="441">
        <v>0</v>
      </c>
      <c r="Q39" s="441">
        <f t="shared" si="17"/>
        <v>2605064</v>
      </c>
      <c r="R39" s="443">
        <v>0</v>
      </c>
      <c r="S39" s="441">
        <f t="shared" si="18"/>
        <v>2605064</v>
      </c>
      <c r="T39" s="443">
        <v>0</v>
      </c>
      <c r="U39" s="441">
        <f t="shared" si="19"/>
        <v>2605064</v>
      </c>
      <c r="V39" s="443">
        <v>0</v>
      </c>
      <c r="W39" s="441">
        <f t="shared" si="20"/>
        <v>2605064</v>
      </c>
      <c r="X39" s="443">
        <v>0</v>
      </c>
      <c r="Y39" s="550">
        <f t="shared" si="21"/>
        <v>2605064</v>
      </c>
      <c r="Z39" s="545">
        <v>0</v>
      </c>
      <c r="AA39" s="550">
        <f t="shared" si="22"/>
        <v>2605064</v>
      </c>
      <c r="AB39" s="545">
        <v>0</v>
      </c>
      <c r="AC39" s="550">
        <f>+AA39+AB39</f>
        <v>2605064</v>
      </c>
      <c r="AD39" s="551">
        <f t="shared" si="24"/>
        <v>0.64721893996837776</v>
      </c>
      <c r="AE39" s="475">
        <f t="shared" si="2"/>
        <v>1419948</v>
      </c>
      <c r="AF39" s="451">
        <f t="shared" si="3"/>
        <v>0.35278106003162224</v>
      </c>
    </row>
    <row r="40" spans="2:32" x14ac:dyDescent="0.2">
      <c r="B40" s="438" t="s">
        <v>87</v>
      </c>
      <c r="C40" s="427">
        <v>2449967</v>
      </c>
      <c r="D40" s="439">
        <v>0</v>
      </c>
      <c r="E40" s="544">
        <v>0</v>
      </c>
      <c r="F40" s="390">
        <f t="shared" si="12"/>
        <v>2449967</v>
      </c>
      <c r="G40" s="552">
        <v>0</v>
      </c>
      <c r="H40" s="553">
        <v>0</v>
      </c>
      <c r="I40" s="443">
        <f t="shared" si="13"/>
        <v>0</v>
      </c>
      <c r="J40" s="549">
        <v>0</v>
      </c>
      <c r="K40" s="547">
        <f t="shared" si="14"/>
        <v>0</v>
      </c>
      <c r="L40" s="434">
        <v>0</v>
      </c>
      <c r="M40" s="443">
        <f t="shared" si="15"/>
        <v>0</v>
      </c>
      <c r="N40" s="434">
        <v>0</v>
      </c>
      <c r="O40" s="443">
        <f t="shared" si="16"/>
        <v>0</v>
      </c>
      <c r="P40" s="441">
        <v>0</v>
      </c>
      <c r="Q40" s="441">
        <f t="shared" si="17"/>
        <v>0</v>
      </c>
      <c r="R40" s="443">
        <v>0</v>
      </c>
      <c r="S40" s="441">
        <f t="shared" si="18"/>
        <v>0</v>
      </c>
      <c r="T40" s="443">
        <v>0</v>
      </c>
      <c r="U40" s="441">
        <f t="shared" si="19"/>
        <v>0</v>
      </c>
      <c r="V40" s="443">
        <v>0</v>
      </c>
      <c r="W40" s="441">
        <f t="shared" si="20"/>
        <v>0</v>
      </c>
      <c r="X40" s="443">
        <v>0</v>
      </c>
      <c r="Y40" s="550">
        <f t="shared" si="21"/>
        <v>0</v>
      </c>
      <c r="Z40" s="545">
        <v>0</v>
      </c>
      <c r="AA40" s="550">
        <f t="shared" si="22"/>
        <v>0</v>
      </c>
      <c r="AB40" s="545">
        <v>0</v>
      </c>
      <c r="AC40" s="550">
        <f t="shared" si="23"/>
        <v>0</v>
      </c>
      <c r="AD40" s="551">
        <f t="shared" si="24"/>
        <v>0</v>
      </c>
      <c r="AE40" s="475">
        <f t="shared" si="2"/>
        <v>2449967</v>
      </c>
      <c r="AF40" s="451">
        <f t="shared" si="3"/>
        <v>1</v>
      </c>
    </row>
    <row r="41" spans="2:32" x14ac:dyDescent="0.2">
      <c r="B41" s="438" t="s">
        <v>88</v>
      </c>
      <c r="C41" s="427">
        <v>7344574</v>
      </c>
      <c r="D41" s="439">
        <v>0</v>
      </c>
      <c r="E41" s="544">
        <v>200000</v>
      </c>
      <c r="F41" s="390">
        <f t="shared" si="12"/>
        <v>7144574</v>
      </c>
      <c r="G41" s="433">
        <v>228836</v>
      </c>
      <c r="H41" s="441">
        <v>221136</v>
      </c>
      <c r="I41" s="443">
        <f t="shared" si="13"/>
        <v>449972</v>
      </c>
      <c r="J41" s="554">
        <v>798732</v>
      </c>
      <c r="K41" s="443">
        <f t="shared" si="14"/>
        <v>1248704</v>
      </c>
      <c r="L41" s="549">
        <v>0</v>
      </c>
      <c r="M41" s="443">
        <f t="shared" si="15"/>
        <v>1248704</v>
      </c>
      <c r="N41" s="549">
        <v>0</v>
      </c>
      <c r="O41" s="443">
        <f t="shared" si="16"/>
        <v>1248704</v>
      </c>
      <c r="P41" s="441">
        <v>0</v>
      </c>
      <c r="Q41" s="441">
        <f t="shared" si="17"/>
        <v>1248704</v>
      </c>
      <c r="R41" s="443">
        <v>0</v>
      </c>
      <c r="S41" s="441">
        <f t="shared" si="18"/>
        <v>1248704</v>
      </c>
      <c r="T41" s="443">
        <v>0</v>
      </c>
      <c r="U41" s="441">
        <f t="shared" si="19"/>
        <v>1248704</v>
      </c>
      <c r="V41" s="443">
        <v>0</v>
      </c>
      <c r="W41" s="441">
        <f t="shared" si="20"/>
        <v>1248704</v>
      </c>
      <c r="X41" s="443">
        <v>0</v>
      </c>
      <c r="Y41" s="550">
        <f t="shared" si="21"/>
        <v>1248704</v>
      </c>
      <c r="Z41" s="545">
        <v>0</v>
      </c>
      <c r="AA41" s="550">
        <f t="shared" si="22"/>
        <v>1248704</v>
      </c>
      <c r="AB41" s="545">
        <v>0</v>
      </c>
      <c r="AC41" s="550">
        <f t="shared" si="23"/>
        <v>1248704</v>
      </c>
      <c r="AD41" s="551">
        <f t="shared" si="24"/>
        <v>0.17477655070827175</v>
      </c>
      <c r="AE41" s="475">
        <f t="shared" si="2"/>
        <v>5895870</v>
      </c>
      <c r="AF41" s="451">
        <f t="shared" si="3"/>
        <v>0.82522344929172819</v>
      </c>
    </row>
    <row r="42" spans="2:32" x14ac:dyDescent="0.2">
      <c r="B42" s="438" t="s">
        <v>89</v>
      </c>
      <c r="C42" s="427">
        <v>653086</v>
      </c>
      <c r="D42" s="439">
        <v>200000</v>
      </c>
      <c r="E42" s="544">
        <v>0</v>
      </c>
      <c r="F42" s="390">
        <f t="shared" si="12"/>
        <v>853086</v>
      </c>
      <c r="G42" s="552">
        <v>0</v>
      </c>
      <c r="H42" s="441">
        <v>0</v>
      </c>
      <c r="I42" s="443">
        <f t="shared" si="13"/>
        <v>0</v>
      </c>
      <c r="J42" s="554">
        <v>593808</v>
      </c>
      <c r="K42" s="443">
        <f t="shared" si="14"/>
        <v>593808</v>
      </c>
      <c r="L42" s="434">
        <v>12800</v>
      </c>
      <c r="M42" s="443">
        <f t="shared" si="15"/>
        <v>606608</v>
      </c>
      <c r="N42" s="434">
        <v>12800</v>
      </c>
      <c r="O42" s="443">
        <f t="shared" si="16"/>
        <v>619408</v>
      </c>
      <c r="P42" s="441">
        <v>12800</v>
      </c>
      <c r="Q42" s="441">
        <f t="shared" si="17"/>
        <v>632208</v>
      </c>
      <c r="R42" s="443">
        <v>7400</v>
      </c>
      <c r="S42" s="441">
        <f t="shared" si="18"/>
        <v>639608</v>
      </c>
      <c r="T42" s="443">
        <v>9000</v>
      </c>
      <c r="U42" s="441">
        <f t="shared" si="19"/>
        <v>648608</v>
      </c>
      <c r="V42" s="443">
        <v>12800</v>
      </c>
      <c r="W42" s="441">
        <f t="shared" si="20"/>
        <v>661408</v>
      </c>
      <c r="X42" s="443">
        <v>12800</v>
      </c>
      <c r="Y42" s="550">
        <f t="shared" si="21"/>
        <v>674208</v>
      </c>
      <c r="Z42" s="545">
        <v>12800</v>
      </c>
      <c r="AA42" s="550">
        <f t="shared" si="22"/>
        <v>687008</v>
      </c>
      <c r="AB42" s="545">
        <v>12800</v>
      </c>
      <c r="AC42" s="550">
        <f t="shared" si="23"/>
        <v>699808</v>
      </c>
      <c r="AD42" s="551">
        <f t="shared" si="24"/>
        <v>0.82032526615136103</v>
      </c>
      <c r="AE42" s="475">
        <f t="shared" si="2"/>
        <v>153278</v>
      </c>
      <c r="AF42" s="451">
        <f t="shared" si="3"/>
        <v>0.17967473384863894</v>
      </c>
    </row>
    <row r="43" spans="2:32" x14ac:dyDescent="0.2">
      <c r="B43" s="438" t="s">
        <v>90</v>
      </c>
      <c r="C43" s="427">
        <v>58515954</v>
      </c>
      <c r="D43" s="439">
        <v>0</v>
      </c>
      <c r="E43" s="544">
        <v>0</v>
      </c>
      <c r="F43" s="390">
        <f t="shared" si="12"/>
        <v>58515954</v>
      </c>
      <c r="G43" s="433">
        <v>10699398</v>
      </c>
      <c r="H43" s="441">
        <v>2869136</v>
      </c>
      <c r="I43" s="443">
        <f t="shared" si="13"/>
        <v>13568534</v>
      </c>
      <c r="J43" s="434">
        <v>0</v>
      </c>
      <c r="K43" s="443">
        <f t="shared" si="14"/>
        <v>13568534</v>
      </c>
      <c r="L43" s="434">
        <v>0</v>
      </c>
      <c r="M43" s="443">
        <f t="shared" si="15"/>
        <v>13568534</v>
      </c>
      <c r="N43" s="434">
        <v>0</v>
      </c>
      <c r="O43" s="443">
        <f t="shared" si="16"/>
        <v>13568534</v>
      </c>
      <c r="P43" s="441">
        <v>0</v>
      </c>
      <c r="Q43" s="441">
        <f t="shared" si="17"/>
        <v>13568534</v>
      </c>
      <c r="R43" s="443"/>
      <c r="S43" s="441">
        <f t="shared" si="18"/>
        <v>13568534</v>
      </c>
      <c r="T43" s="443"/>
      <c r="U43" s="441">
        <f t="shared" si="19"/>
        <v>13568534</v>
      </c>
      <c r="V43" s="443"/>
      <c r="W43" s="441">
        <f t="shared" si="20"/>
        <v>13568534</v>
      </c>
      <c r="X43" s="443"/>
      <c r="Y43" s="550">
        <f t="shared" si="21"/>
        <v>13568534</v>
      </c>
      <c r="Z43" s="545"/>
      <c r="AA43" s="550">
        <f t="shared" si="22"/>
        <v>13568534</v>
      </c>
      <c r="AB43" s="545"/>
      <c r="AC43" s="550">
        <f t="shared" si="23"/>
        <v>13568534</v>
      </c>
      <c r="AD43" s="551">
        <f t="shared" si="24"/>
        <v>0.23187751497651393</v>
      </c>
      <c r="AE43" s="475">
        <f t="shared" si="2"/>
        <v>44947420</v>
      </c>
      <c r="AF43" s="451">
        <f t="shared" si="3"/>
        <v>0.76812248502348612</v>
      </c>
    </row>
    <row r="44" spans="2:32" x14ac:dyDescent="0.2">
      <c r="B44" s="438" t="s">
        <v>91</v>
      </c>
      <c r="C44" s="427">
        <v>1009043</v>
      </c>
      <c r="D44" s="439">
        <v>0</v>
      </c>
      <c r="E44" s="544">
        <v>0</v>
      </c>
      <c r="F44" s="390">
        <f t="shared" si="12"/>
        <v>1009043</v>
      </c>
      <c r="G44" s="433">
        <v>578975</v>
      </c>
      <c r="H44" s="441">
        <v>344296</v>
      </c>
      <c r="I44" s="443">
        <f t="shared" si="13"/>
        <v>923271</v>
      </c>
      <c r="J44" s="549">
        <v>0</v>
      </c>
      <c r="K44" s="443">
        <f t="shared" si="14"/>
        <v>923271</v>
      </c>
      <c r="L44" s="549">
        <v>0</v>
      </c>
      <c r="M44" s="443">
        <f t="shared" si="15"/>
        <v>923271</v>
      </c>
      <c r="N44" s="549">
        <v>0</v>
      </c>
      <c r="O44" s="443">
        <f t="shared" si="16"/>
        <v>923271</v>
      </c>
      <c r="P44" s="441"/>
      <c r="Q44" s="441">
        <f t="shared" si="17"/>
        <v>923271</v>
      </c>
      <c r="R44" s="443"/>
      <c r="S44" s="441">
        <f t="shared" si="18"/>
        <v>923271</v>
      </c>
      <c r="T44" s="443"/>
      <c r="U44" s="441">
        <f t="shared" si="19"/>
        <v>923271</v>
      </c>
      <c r="V44" s="443"/>
      <c r="W44" s="441">
        <f t="shared" si="20"/>
        <v>923271</v>
      </c>
      <c r="X44" s="443"/>
      <c r="Y44" s="550">
        <f t="shared" si="21"/>
        <v>923271</v>
      </c>
      <c r="Z44" s="545"/>
      <c r="AA44" s="550">
        <f t="shared" si="22"/>
        <v>923271</v>
      </c>
      <c r="AB44" s="545"/>
      <c r="AC44" s="550">
        <f t="shared" si="23"/>
        <v>923271</v>
      </c>
      <c r="AD44" s="551">
        <f t="shared" si="24"/>
        <v>0.91499668497774622</v>
      </c>
      <c r="AE44" s="475">
        <f t="shared" si="2"/>
        <v>85772</v>
      </c>
      <c r="AF44" s="451">
        <f t="shared" si="3"/>
        <v>8.5003315022253764E-2</v>
      </c>
    </row>
    <row r="45" spans="2:32" x14ac:dyDescent="0.2">
      <c r="B45" s="438" t="s">
        <v>92</v>
      </c>
      <c r="C45" s="427">
        <v>2983263</v>
      </c>
      <c r="D45" s="439">
        <v>0</v>
      </c>
      <c r="E45" s="544">
        <v>0</v>
      </c>
      <c r="F45" s="390">
        <f t="shared" si="12"/>
        <v>2983263</v>
      </c>
      <c r="G45" s="552">
        <v>0</v>
      </c>
      <c r="H45" s="441"/>
      <c r="I45" s="443"/>
      <c r="J45" s="434">
        <v>586404</v>
      </c>
      <c r="K45" s="443">
        <f t="shared" si="14"/>
        <v>586404</v>
      </c>
      <c r="L45" s="434">
        <v>97700</v>
      </c>
      <c r="M45" s="443">
        <f t="shared" si="15"/>
        <v>684104</v>
      </c>
      <c r="N45" s="434">
        <v>97700</v>
      </c>
      <c r="O45" s="443">
        <f t="shared" si="16"/>
        <v>781804</v>
      </c>
      <c r="P45" s="441">
        <v>146500</v>
      </c>
      <c r="Q45" s="441">
        <f t="shared" si="17"/>
        <v>928304</v>
      </c>
      <c r="R45" s="443">
        <v>178800</v>
      </c>
      <c r="S45" s="441">
        <f t="shared" si="18"/>
        <v>1107104</v>
      </c>
      <c r="T45" s="443">
        <v>68400</v>
      </c>
      <c r="U45" s="441">
        <f t="shared" si="19"/>
        <v>1175504</v>
      </c>
      <c r="V45" s="443">
        <v>97700</v>
      </c>
      <c r="W45" s="441">
        <f t="shared" si="20"/>
        <v>1273204</v>
      </c>
      <c r="X45" s="443">
        <v>97700</v>
      </c>
      <c r="Y45" s="550">
        <f t="shared" si="21"/>
        <v>1370904</v>
      </c>
      <c r="Z45" s="545">
        <v>97700</v>
      </c>
      <c r="AA45" s="550">
        <f t="shared" si="22"/>
        <v>1468604</v>
      </c>
      <c r="AB45" s="545">
        <v>97700</v>
      </c>
      <c r="AC45" s="550">
        <f t="shared" si="23"/>
        <v>1566304</v>
      </c>
      <c r="AD45" s="551">
        <f t="shared" si="24"/>
        <v>0.52503047837217165</v>
      </c>
      <c r="AE45" s="475">
        <f t="shared" si="2"/>
        <v>1416959</v>
      </c>
      <c r="AF45" s="451">
        <f t="shared" si="3"/>
        <v>0.47496952162782829</v>
      </c>
    </row>
    <row r="46" spans="2:32" x14ac:dyDescent="0.2">
      <c r="B46" s="438" t="s">
        <v>93</v>
      </c>
      <c r="C46" s="427">
        <v>3413273</v>
      </c>
      <c r="D46" s="439">
        <v>0</v>
      </c>
      <c r="E46" s="544">
        <v>0</v>
      </c>
      <c r="F46" s="390">
        <f t="shared" si="12"/>
        <v>3413273</v>
      </c>
      <c r="G46" s="433">
        <v>1575226</v>
      </c>
      <c r="H46" s="441">
        <v>0</v>
      </c>
      <c r="I46" s="443">
        <f t="shared" si="13"/>
        <v>1575226</v>
      </c>
      <c r="J46" s="434">
        <v>0</v>
      </c>
      <c r="K46" s="443">
        <f t="shared" si="14"/>
        <v>1575226</v>
      </c>
      <c r="L46" s="434">
        <v>0</v>
      </c>
      <c r="M46" s="443">
        <f t="shared" si="15"/>
        <v>1575226</v>
      </c>
      <c r="N46" s="434">
        <v>0</v>
      </c>
      <c r="O46" s="443">
        <f t="shared" si="16"/>
        <v>1575226</v>
      </c>
      <c r="P46" s="441"/>
      <c r="Q46" s="441">
        <f t="shared" si="17"/>
        <v>1575226</v>
      </c>
      <c r="R46" s="443">
        <v>1838047</v>
      </c>
      <c r="S46" s="441">
        <f t="shared" si="18"/>
        <v>3413273</v>
      </c>
      <c r="T46" s="443">
        <v>0</v>
      </c>
      <c r="U46" s="441">
        <f t="shared" si="19"/>
        <v>3413273</v>
      </c>
      <c r="V46" s="443">
        <v>0</v>
      </c>
      <c r="W46" s="441">
        <f t="shared" si="20"/>
        <v>3413273</v>
      </c>
      <c r="X46" s="443">
        <v>0</v>
      </c>
      <c r="Y46" s="550">
        <f t="shared" si="21"/>
        <v>3413273</v>
      </c>
      <c r="Z46" s="545">
        <v>0</v>
      </c>
      <c r="AA46" s="550">
        <f t="shared" si="22"/>
        <v>3413273</v>
      </c>
      <c r="AB46" s="545">
        <v>0</v>
      </c>
      <c r="AC46" s="550">
        <f t="shared" si="23"/>
        <v>3413273</v>
      </c>
      <c r="AD46" s="551">
        <f t="shared" si="24"/>
        <v>1</v>
      </c>
      <c r="AE46" s="475">
        <f t="shared" si="2"/>
        <v>0</v>
      </c>
      <c r="AF46" s="451">
        <f t="shared" si="3"/>
        <v>0</v>
      </c>
    </row>
    <row r="47" spans="2:32" x14ac:dyDescent="0.2">
      <c r="B47" s="438" t="s">
        <v>72</v>
      </c>
      <c r="C47" s="427">
        <v>10000000</v>
      </c>
      <c r="D47" s="439">
        <v>0</v>
      </c>
      <c r="E47" s="544">
        <v>0</v>
      </c>
      <c r="F47" s="390">
        <f t="shared" si="12"/>
        <v>10000000</v>
      </c>
      <c r="G47" s="552">
        <v>0</v>
      </c>
      <c r="H47" s="441">
        <v>0</v>
      </c>
      <c r="I47" s="443">
        <f t="shared" si="13"/>
        <v>0</v>
      </c>
      <c r="J47" s="434">
        <v>0</v>
      </c>
      <c r="K47" s="443">
        <f t="shared" si="14"/>
        <v>0</v>
      </c>
      <c r="L47" s="434">
        <v>0</v>
      </c>
      <c r="M47" s="443">
        <f t="shared" si="15"/>
        <v>0</v>
      </c>
      <c r="N47" s="434">
        <v>0</v>
      </c>
      <c r="O47" s="443">
        <f t="shared" si="16"/>
        <v>0</v>
      </c>
      <c r="P47" s="441">
        <v>0</v>
      </c>
      <c r="Q47" s="441">
        <f t="shared" si="17"/>
        <v>0</v>
      </c>
      <c r="R47" s="443">
        <v>0</v>
      </c>
      <c r="S47" s="441">
        <f t="shared" si="18"/>
        <v>0</v>
      </c>
      <c r="T47" s="443">
        <v>0</v>
      </c>
      <c r="U47" s="441">
        <f t="shared" si="19"/>
        <v>0</v>
      </c>
      <c r="V47" s="443">
        <v>0</v>
      </c>
      <c r="W47" s="441">
        <f t="shared" si="20"/>
        <v>0</v>
      </c>
      <c r="X47" s="443">
        <v>0</v>
      </c>
      <c r="Y47" s="550">
        <f t="shared" si="21"/>
        <v>0</v>
      </c>
      <c r="Z47" s="545">
        <v>0</v>
      </c>
      <c r="AA47" s="550">
        <f t="shared" si="22"/>
        <v>0</v>
      </c>
      <c r="AB47" s="545">
        <v>0</v>
      </c>
      <c r="AC47" s="550">
        <f t="shared" si="23"/>
        <v>0</v>
      </c>
      <c r="AD47" s="551">
        <f t="shared" si="24"/>
        <v>0</v>
      </c>
      <c r="AE47" s="475">
        <f t="shared" si="2"/>
        <v>10000000</v>
      </c>
      <c r="AF47" s="451">
        <f t="shared" si="3"/>
        <v>1</v>
      </c>
    </row>
    <row r="48" spans="2:32" x14ac:dyDescent="0.2">
      <c r="B48" s="438" t="s">
        <v>94</v>
      </c>
      <c r="C48" s="427">
        <v>24950000</v>
      </c>
      <c r="D48" s="439">
        <v>0</v>
      </c>
      <c r="E48" s="544">
        <v>0</v>
      </c>
      <c r="F48" s="390">
        <f t="shared" si="12"/>
        <v>24950000</v>
      </c>
      <c r="G48" s="552">
        <v>0</v>
      </c>
      <c r="H48" s="441">
        <v>11938032</v>
      </c>
      <c r="I48" s="443">
        <f t="shared" si="13"/>
        <v>11938032</v>
      </c>
      <c r="J48" s="549">
        <v>0</v>
      </c>
      <c r="K48" s="443">
        <f t="shared" si="14"/>
        <v>11938032</v>
      </c>
      <c r="L48" s="434">
        <v>0</v>
      </c>
      <c r="M48" s="443">
        <f t="shared" si="15"/>
        <v>11938032</v>
      </c>
      <c r="N48" s="549">
        <v>0</v>
      </c>
      <c r="O48" s="443">
        <f t="shared" si="16"/>
        <v>11938032</v>
      </c>
      <c r="P48" s="441">
        <v>0</v>
      </c>
      <c r="Q48" s="441">
        <f t="shared" si="17"/>
        <v>11938032</v>
      </c>
      <c r="R48" s="443">
        <v>0</v>
      </c>
      <c r="S48" s="441">
        <f t="shared" si="18"/>
        <v>11938032</v>
      </c>
      <c r="T48" s="443">
        <v>0</v>
      </c>
      <c r="U48" s="441">
        <f t="shared" si="19"/>
        <v>11938032</v>
      </c>
      <c r="V48" s="443">
        <v>0</v>
      </c>
      <c r="W48" s="441">
        <f t="shared" si="20"/>
        <v>11938032</v>
      </c>
      <c r="X48" s="443">
        <v>0</v>
      </c>
      <c r="Y48" s="550">
        <f t="shared" si="21"/>
        <v>11938032</v>
      </c>
      <c r="Z48" s="545">
        <v>0</v>
      </c>
      <c r="AA48" s="550">
        <f t="shared" si="22"/>
        <v>11938032</v>
      </c>
      <c r="AB48" s="545">
        <v>0</v>
      </c>
      <c r="AC48" s="550">
        <f t="shared" si="23"/>
        <v>11938032</v>
      </c>
      <c r="AD48" s="551">
        <f t="shared" si="24"/>
        <v>0.47847823647294591</v>
      </c>
      <c r="AE48" s="475">
        <f t="shared" si="2"/>
        <v>13011968</v>
      </c>
      <c r="AF48" s="451">
        <f>+AE48/F48</f>
        <v>0.52152176352705415</v>
      </c>
    </row>
    <row r="49" spans="2:32" x14ac:dyDescent="0.2">
      <c r="B49" s="438" t="s">
        <v>95</v>
      </c>
      <c r="C49" s="427">
        <v>24950000</v>
      </c>
      <c r="D49" s="439">
        <v>0</v>
      </c>
      <c r="E49" s="544">
        <v>21893000</v>
      </c>
      <c r="F49" s="390">
        <f t="shared" si="12"/>
        <v>3057000</v>
      </c>
      <c r="G49" s="552">
        <v>0</v>
      </c>
      <c r="H49" s="441">
        <v>0</v>
      </c>
      <c r="I49" s="443">
        <f t="shared" si="13"/>
        <v>0</v>
      </c>
      <c r="J49" s="434">
        <v>0</v>
      </c>
      <c r="K49" s="443">
        <f t="shared" si="14"/>
        <v>0</v>
      </c>
      <c r="L49" s="434">
        <v>0</v>
      </c>
      <c r="M49" s="443">
        <f t="shared" si="15"/>
        <v>0</v>
      </c>
      <c r="N49" s="434">
        <v>0</v>
      </c>
      <c r="O49" s="443">
        <f t="shared" si="16"/>
        <v>0</v>
      </c>
      <c r="P49" s="441">
        <v>0</v>
      </c>
      <c r="Q49" s="441">
        <f t="shared" si="17"/>
        <v>0</v>
      </c>
      <c r="R49" s="443">
        <v>0</v>
      </c>
      <c r="S49" s="441">
        <f t="shared" si="18"/>
        <v>0</v>
      </c>
      <c r="T49" s="443">
        <v>0</v>
      </c>
      <c r="U49" s="441">
        <f t="shared" si="19"/>
        <v>0</v>
      </c>
      <c r="V49" s="443">
        <v>0</v>
      </c>
      <c r="W49" s="441">
        <f t="shared" si="20"/>
        <v>0</v>
      </c>
      <c r="X49" s="443">
        <v>0</v>
      </c>
      <c r="Y49" s="550">
        <f t="shared" si="21"/>
        <v>0</v>
      </c>
      <c r="Z49" s="545">
        <v>0</v>
      </c>
      <c r="AA49" s="550">
        <f t="shared" si="22"/>
        <v>0</v>
      </c>
      <c r="AB49" s="545">
        <v>0</v>
      </c>
      <c r="AC49" s="550">
        <f t="shared" si="23"/>
        <v>0</v>
      </c>
      <c r="AD49" s="551">
        <f t="shared" si="24"/>
        <v>0</v>
      </c>
      <c r="AE49" s="475">
        <f t="shared" si="2"/>
        <v>3057000</v>
      </c>
      <c r="AF49" s="451">
        <f t="shared" si="3"/>
        <v>1</v>
      </c>
    </row>
    <row r="50" spans="2:32" x14ac:dyDescent="0.2">
      <c r="B50" s="438" t="s">
        <v>96</v>
      </c>
      <c r="C50" s="427">
        <v>22874675</v>
      </c>
      <c r="D50" s="439">
        <v>0</v>
      </c>
      <c r="E50" s="544">
        <v>0</v>
      </c>
      <c r="F50" s="390">
        <f t="shared" si="12"/>
        <v>22874675</v>
      </c>
      <c r="G50" s="552">
        <v>0</v>
      </c>
      <c r="H50" s="441">
        <v>0</v>
      </c>
      <c r="I50" s="443">
        <f t="shared" si="13"/>
        <v>0</v>
      </c>
      <c r="J50" s="445">
        <v>0</v>
      </c>
      <c r="K50" s="445">
        <f t="shared" si="14"/>
        <v>0</v>
      </c>
      <c r="L50" s="445">
        <v>8497061</v>
      </c>
      <c r="M50" s="487">
        <f t="shared" si="15"/>
        <v>8497061</v>
      </c>
      <c r="N50" s="445">
        <v>0</v>
      </c>
      <c r="O50" s="443">
        <f t="shared" si="16"/>
        <v>8497061</v>
      </c>
      <c r="P50" s="441">
        <v>0</v>
      </c>
      <c r="Q50" s="441">
        <f t="shared" si="17"/>
        <v>8497061</v>
      </c>
      <c r="R50" s="443">
        <v>1365000</v>
      </c>
      <c r="S50" s="441">
        <f t="shared" si="18"/>
        <v>9862061</v>
      </c>
      <c r="T50" s="443">
        <v>0</v>
      </c>
      <c r="U50" s="441">
        <f t="shared" si="19"/>
        <v>9862061</v>
      </c>
      <c r="V50" s="443">
        <v>0</v>
      </c>
      <c r="W50" s="441">
        <f t="shared" si="20"/>
        <v>9862061</v>
      </c>
      <c r="X50" s="443">
        <v>0</v>
      </c>
      <c r="Y50" s="550">
        <f t="shared" si="21"/>
        <v>9862061</v>
      </c>
      <c r="Z50" s="545">
        <v>1046786</v>
      </c>
      <c r="AA50" s="550">
        <f t="shared" si="22"/>
        <v>10908847</v>
      </c>
      <c r="AB50" s="545">
        <v>5509484</v>
      </c>
      <c r="AC50" s="550">
        <f t="shared" si="23"/>
        <v>16418331</v>
      </c>
      <c r="AD50" s="551">
        <f t="shared" si="24"/>
        <v>0.71775144346313113</v>
      </c>
      <c r="AE50" s="475">
        <f t="shared" si="2"/>
        <v>6456344</v>
      </c>
      <c r="AF50" s="451">
        <f t="shared" si="3"/>
        <v>0.28224855653686881</v>
      </c>
    </row>
    <row r="51" spans="2:32" x14ac:dyDescent="0.2">
      <c r="B51" s="438" t="s">
        <v>97</v>
      </c>
      <c r="C51" s="427">
        <v>16525253</v>
      </c>
      <c r="D51" s="439">
        <v>0</v>
      </c>
      <c r="E51" s="544">
        <v>0</v>
      </c>
      <c r="F51" s="390">
        <f t="shared" si="12"/>
        <v>16525253</v>
      </c>
      <c r="G51" s="552">
        <v>0</v>
      </c>
      <c r="H51" s="548">
        <v>0</v>
      </c>
      <c r="I51" s="547">
        <f t="shared" si="13"/>
        <v>0</v>
      </c>
      <c r="J51" s="548">
        <v>0</v>
      </c>
      <c r="K51" s="548">
        <f t="shared" si="14"/>
        <v>0</v>
      </c>
      <c r="L51" s="548">
        <v>0</v>
      </c>
      <c r="M51" s="548">
        <f t="shared" si="15"/>
        <v>0</v>
      </c>
      <c r="N51" s="548">
        <v>0</v>
      </c>
      <c r="O51" s="547">
        <f t="shared" si="16"/>
        <v>0</v>
      </c>
      <c r="P51" s="441">
        <v>0</v>
      </c>
      <c r="Q51" s="441">
        <f t="shared" si="17"/>
        <v>0</v>
      </c>
      <c r="R51" s="443">
        <v>0</v>
      </c>
      <c r="S51" s="441">
        <f t="shared" si="18"/>
        <v>0</v>
      </c>
      <c r="T51" s="443">
        <v>0</v>
      </c>
      <c r="U51" s="441">
        <f t="shared" si="19"/>
        <v>0</v>
      </c>
      <c r="V51" s="443">
        <v>0</v>
      </c>
      <c r="W51" s="441">
        <f t="shared" si="20"/>
        <v>0</v>
      </c>
      <c r="X51" s="443">
        <v>0</v>
      </c>
      <c r="Y51" s="550">
        <f t="shared" si="21"/>
        <v>0</v>
      </c>
      <c r="Z51" s="545">
        <v>0</v>
      </c>
      <c r="AA51" s="550">
        <f t="shared" si="22"/>
        <v>0</v>
      </c>
      <c r="AB51" s="545">
        <v>2344200</v>
      </c>
      <c r="AC51" s="550">
        <f t="shared" si="23"/>
        <v>2344200</v>
      </c>
      <c r="AD51" s="551">
        <f t="shared" si="24"/>
        <v>0.14185561939656838</v>
      </c>
      <c r="AE51" s="475">
        <f t="shared" si="2"/>
        <v>14181053</v>
      </c>
      <c r="AF51" s="451">
        <f t="shared" si="3"/>
        <v>0.85814438060343157</v>
      </c>
    </row>
    <row r="52" spans="2:32" x14ac:dyDescent="0.2">
      <c r="B52" s="438" t="s">
        <v>59</v>
      </c>
      <c r="C52" s="427">
        <v>20244600</v>
      </c>
      <c r="D52" s="439">
        <v>0</v>
      </c>
      <c r="E52" s="544">
        <v>0</v>
      </c>
      <c r="F52" s="390">
        <f t="shared" si="12"/>
        <v>20244600</v>
      </c>
      <c r="G52" s="433">
        <v>981515</v>
      </c>
      <c r="H52" s="441">
        <v>715338</v>
      </c>
      <c r="I52" s="443">
        <f t="shared" si="13"/>
        <v>1696853</v>
      </c>
      <c r="J52" s="441">
        <v>1559729</v>
      </c>
      <c r="K52" s="441">
        <f t="shared" si="14"/>
        <v>3256582</v>
      </c>
      <c r="L52" s="441">
        <v>912547</v>
      </c>
      <c r="M52" s="441">
        <f t="shared" si="15"/>
        <v>4169129</v>
      </c>
      <c r="N52" s="441">
        <v>1689025</v>
      </c>
      <c r="O52" s="443">
        <f t="shared" si="16"/>
        <v>5858154</v>
      </c>
      <c r="P52" s="441">
        <v>2017618</v>
      </c>
      <c r="Q52" s="441">
        <f t="shared" si="17"/>
        <v>7875772</v>
      </c>
      <c r="R52" s="443">
        <v>1142362</v>
      </c>
      <c r="S52" s="441">
        <f t="shared" si="18"/>
        <v>9018134</v>
      </c>
      <c r="T52" s="443">
        <v>1629189</v>
      </c>
      <c r="U52" s="441">
        <f t="shared" si="19"/>
        <v>10647323</v>
      </c>
      <c r="V52" s="443">
        <v>3321603</v>
      </c>
      <c r="W52" s="441">
        <f t="shared" si="20"/>
        <v>13968926</v>
      </c>
      <c r="X52" s="443">
        <v>1593003</v>
      </c>
      <c r="Y52" s="550">
        <f t="shared" si="21"/>
        <v>15561929</v>
      </c>
      <c r="Z52" s="545">
        <v>334364</v>
      </c>
      <c r="AA52" s="550">
        <f t="shared" si="22"/>
        <v>15896293</v>
      </c>
      <c r="AB52" s="545">
        <v>1315842</v>
      </c>
      <c r="AC52" s="550">
        <f t="shared" si="23"/>
        <v>17212135</v>
      </c>
      <c r="AD52" s="551">
        <f t="shared" si="24"/>
        <v>0.85020869762800944</v>
      </c>
      <c r="AE52" s="475">
        <f t="shared" si="2"/>
        <v>3032465</v>
      </c>
      <c r="AF52" s="451">
        <f t="shared" si="3"/>
        <v>0.14979130237199056</v>
      </c>
    </row>
    <row r="53" spans="2:32" x14ac:dyDescent="0.2">
      <c r="B53" s="438" t="s">
        <v>39</v>
      </c>
      <c r="C53" s="427">
        <v>103500000</v>
      </c>
      <c r="D53" s="439">
        <v>0</v>
      </c>
      <c r="E53" s="544">
        <v>0</v>
      </c>
      <c r="F53" s="390">
        <f t="shared" si="12"/>
        <v>103500000</v>
      </c>
      <c r="G53" s="552">
        <v>0</v>
      </c>
      <c r="H53" s="441">
        <v>6865871</v>
      </c>
      <c r="I53" s="443">
        <f t="shared" si="13"/>
        <v>6865871</v>
      </c>
      <c r="J53" s="548">
        <v>0</v>
      </c>
      <c r="K53" s="441">
        <f t="shared" si="14"/>
        <v>6865871</v>
      </c>
      <c r="L53" s="548">
        <v>0</v>
      </c>
      <c r="M53" s="441">
        <f t="shared" si="15"/>
        <v>6865871</v>
      </c>
      <c r="N53" s="441">
        <v>22452900</v>
      </c>
      <c r="O53" s="443">
        <f t="shared" si="16"/>
        <v>29318771</v>
      </c>
      <c r="P53" s="441"/>
      <c r="Q53" s="441">
        <f t="shared" si="17"/>
        <v>29318771</v>
      </c>
      <c r="R53" s="443"/>
      <c r="S53" s="441">
        <f t="shared" si="18"/>
        <v>29318771</v>
      </c>
      <c r="T53" s="443"/>
      <c r="U53" s="441">
        <f t="shared" si="19"/>
        <v>29318771</v>
      </c>
      <c r="V53" s="443"/>
      <c r="W53" s="441">
        <f t="shared" si="20"/>
        <v>29318771</v>
      </c>
      <c r="X53" s="443"/>
      <c r="Y53" s="550">
        <f t="shared" si="21"/>
        <v>29318771</v>
      </c>
      <c r="Z53" s="545"/>
      <c r="AA53" s="550">
        <f t="shared" si="22"/>
        <v>29318771</v>
      </c>
      <c r="AB53" s="545"/>
      <c r="AC53" s="550">
        <f t="shared" si="23"/>
        <v>29318771</v>
      </c>
      <c r="AD53" s="551">
        <f t="shared" si="24"/>
        <v>0.28327314975845408</v>
      </c>
      <c r="AE53" s="475">
        <f t="shared" si="2"/>
        <v>74181229</v>
      </c>
      <c r="AF53" s="451">
        <f t="shared" si="3"/>
        <v>0.71672685024154592</v>
      </c>
    </row>
    <row r="54" spans="2:32" x14ac:dyDescent="0.2">
      <c r="B54" s="438" t="s">
        <v>48</v>
      </c>
      <c r="C54" s="427">
        <v>62100000</v>
      </c>
      <c r="D54" s="439">
        <v>0</v>
      </c>
      <c r="E54" s="544">
        <v>0</v>
      </c>
      <c r="F54" s="390">
        <f t="shared" si="12"/>
        <v>62100000</v>
      </c>
      <c r="G54" s="552">
        <v>0</v>
      </c>
      <c r="H54" s="441">
        <v>0</v>
      </c>
      <c r="I54" s="443">
        <f>+G54+H54</f>
        <v>0</v>
      </c>
      <c r="J54" s="441">
        <v>0</v>
      </c>
      <c r="K54" s="441">
        <f>+I54+J54</f>
        <v>0</v>
      </c>
      <c r="L54" s="441">
        <v>23464708</v>
      </c>
      <c r="M54" s="441">
        <f>+K54+L54</f>
        <v>23464708</v>
      </c>
      <c r="N54" s="441">
        <v>0</v>
      </c>
      <c r="O54" s="443">
        <f>+M54+N54</f>
        <v>23464708</v>
      </c>
      <c r="P54" s="441">
        <v>0</v>
      </c>
      <c r="Q54" s="441">
        <f t="shared" si="17"/>
        <v>23464708</v>
      </c>
      <c r="R54" s="443">
        <v>9608774</v>
      </c>
      <c r="S54" s="441">
        <f t="shared" si="18"/>
        <v>33073482</v>
      </c>
      <c r="T54" s="443">
        <v>0</v>
      </c>
      <c r="U54" s="441">
        <f t="shared" si="19"/>
        <v>33073482</v>
      </c>
      <c r="V54" s="443">
        <v>0</v>
      </c>
      <c r="W54" s="441">
        <f t="shared" si="20"/>
        <v>33073482</v>
      </c>
      <c r="X54" s="443">
        <v>0</v>
      </c>
      <c r="Y54" s="550">
        <f t="shared" si="21"/>
        <v>33073482</v>
      </c>
      <c r="Z54" s="545">
        <v>19217547</v>
      </c>
      <c r="AA54" s="550">
        <f t="shared" si="22"/>
        <v>52291029</v>
      </c>
      <c r="AB54" s="545">
        <v>4804388</v>
      </c>
      <c r="AC54" s="550">
        <f t="shared" si="23"/>
        <v>57095417</v>
      </c>
      <c r="AD54" s="551">
        <f t="shared" si="24"/>
        <v>0.91941090177133655</v>
      </c>
      <c r="AE54" s="475">
        <f t="shared" si="2"/>
        <v>5004583</v>
      </c>
      <c r="AF54" s="451">
        <f t="shared" si="3"/>
        <v>8.0589098228663447E-2</v>
      </c>
    </row>
    <row r="55" spans="2:32" x14ac:dyDescent="0.2">
      <c r="B55" s="438" t="s">
        <v>42</v>
      </c>
      <c r="C55" s="427">
        <v>165600000</v>
      </c>
      <c r="D55" s="439">
        <v>105461382</v>
      </c>
      <c r="E55" s="544">
        <v>0</v>
      </c>
      <c r="F55" s="390">
        <f>+C55+D55-E55</f>
        <v>271061382</v>
      </c>
      <c r="G55" s="433">
        <v>16195682.32</v>
      </c>
      <c r="H55" s="441">
        <v>17214476.460000001</v>
      </c>
      <c r="I55" s="443">
        <f t="shared" si="13"/>
        <v>33410158.780000001</v>
      </c>
      <c r="J55" s="441">
        <v>19544961.32</v>
      </c>
      <c r="K55" s="441">
        <f t="shared" si="14"/>
        <v>52955120.100000001</v>
      </c>
      <c r="L55" s="441">
        <v>19853884.079999998</v>
      </c>
      <c r="M55" s="441">
        <f t="shared" si="15"/>
        <v>72809004.180000007</v>
      </c>
      <c r="N55" s="441">
        <v>47452342.18</v>
      </c>
      <c r="O55" s="443">
        <f t="shared" si="16"/>
        <v>120261346.36000001</v>
      </c>
      <c r="P55" s="441">
        <v>25940289.780000001</v>
      </c>
      <c r="Q55" s="441">
        <f t="shared" si="17"/>
        <v>146201636.14000002</v>
      </c>
      <c r="R55" s="443">
        <v>18395252.550000001</v>
      </c>
      <c r="S55" s="441">
        <f t="shared" si="18"/>
        <v>164596888.69000003</v>
      </c>
      <c r="T55" s="443">
        <v>19175704.239999998</v>
      </c>
      <c r="U55" s="441">
        <f t="shared" si="19"/>
        <v>183772592.93000004</v>
      </c>
      <c r="V55" s="443">
        <v>19017725.52</v>
      </c>
      <c r="W55" s="441">
        <f t="shared" si="20"/>
        <v>202790318.45000005</v>
      </c>
      <c r="X55" s="443">
        <v>22057383.41</v>
      </c>
      <c r="Y55" s="550">
        <f t="shared" si="21"/>
        <v>224847701.86000004</v>
      </c>
      <c r="Z55" s="545">
        <v>21682169.109999999</v>
      </c>
      <c r="AA55" s="550">
        <f t="shared" si="22"/>
        <v>246529870.97000003</v>
      </c>
      <c r="AB55" s="545">
        <v>24531510</v>
      </c>
      <c r="AC55" s="550">
        <f t="shared" si="23"/>
        <v>271061380.97000003</v>
      </c>
      <c r="AD55" s="551">
        <f t="shared" si="24"/>
        <v>0.99999999620012281</v>
      </c>
      <c r="AE55" s="475">
        <f t="shared" si="2"/>
        <v>1.0299999713897705</v>
      </c>
      <c r="AF55" s="451">
        <f t="shared" si="3"/>
        <v>3.7998772226055076E-9</v>
      </c>
    </row>
    <row r="56" spans="2:32" x14ac:dyDescent="0.2">
      <c r="B56" s="438" t="s">
        <v>38</v>
      </c>
      <c r="C56" s="427">
        <v>3978899029</v>
      </c>
      <c r="D56" s="439">
        <v>0</v>
      </c>
      <c r="E56" s="544">
        <f>22921844+5500000+100000000+5461382</f>
        <v>133883226</v>
      </c>
      <c r="F56" s="390">
        <f t="shared" si="12"/>
        <v>3845015803</v>
      </c>
      <c r="G56" s="433">
        <v>14648229</v>
      </c>
      <c r="H56" s="441">
        <v>91034230</v>
      </c>
      <c r="I56" s="443">
        <f t="shared" si="13"/>
        <v>105682459</v>
      </c>
      <c r="J56" s="441">
        <v>130013526</v>
      </c>
      <c r="K56" s="441">
        <f t="shared" si="14"/>
        <v>235695985</v>
      </c>
      <c r="L56" s="441">
        <v>175412365</v>
      </c>
      <c r="M56" s="441">
        <f t="shared" si="15"/>
        <v>411108350</v>
      </c>
      <c r="N56" s="441">
        <v>174931665</v>
      </c>
      <c r="O56" s="443">
        <f t="shared" si="16"/>
        <v>586040015</v>
      </c>
      <c r="P56" s="441">
        <v>127757911</v>
      </c>
      <c r="Q56" s="441">
        <f t="shared" si="17"/>
        <v>713797926</v>
      </c>
      <c r="R56" s="443">
        <v>76888981</v>
      </c>
      <c r="S56" s="441">
        <f t="shared" si="18"/>
        <v>790686907</v>
      </c>
      <c r="T56" s="443">
        <v>120968285</v>
      </c>
      <c r="U56" s="441">
        <f t="shared" si="19"/>
        <v>911655192</v>
      </c>
      <c r="V56" s="443">
        <v>98164048</v>
      </c>
      <c r="W56" s="441">
        <f t="shared" si="20"/>
        <v>1009819240</v>
      </c>
      <c r="X56" s="443">
        <v>60581678</v>
      </c>
      <c r="Y56" s="550">
        <f t="shared" si="21"/>
        <v>1070400918</v>
      </c>
      <c r="Z56" s="545">
        <v>141022314</v>
      </c>
      <c r="AA56" s="550">
        <f t="shared" si="22"/>
        <v>1211423232</v>
      </c>
      <c r="AB56" s="545">
        <v>226202875</v>
      </c>
      <c r="AC56" s="550">
        <f t="shared" si="23"/>
        <v>1437626107</v>
      </c>
      <c r="AD56" s="551">
        <f t="shared" si="24"/>
        <v>0.37389341960007544</v>
      </c>
      <c r="AE56" s="475">
        <f t="shared" si="2"/>
        <v>2407389696</v>
      </c>
      <c r="AF56" s="451">
        <f t="shared" si="3"/>
        <v>0.62610658039992462</v>
      </c>
    </row>
    <row r="57" spans="2:32" x14ac:dyDescent="0.2">
      <c r="B57" s="438" t="s">
        <v>98</v>
      </c>
      <c r="C57" s="427">
        <v>62642000</v>
      </c>
      <c r="D57" s="439">
        <v>0</v>
      </c>
      <c r="E57" s="544">
        <v>0</v>
      </c>
      <c r="F57" s="390">
        <f>+C57+D57-E57</f>
        <v>62642000</v>
      </c>
      <c r="G57" s="552">
        <v>0</v>
      </c>
      <c r="H57" s="441">
        <v>0</v>
      </c>
      <c r="I57" s="443">
        <f t="shared" si="13"/>
        <v>0</v>
      </c>
      <c r="J57" s="441">
        <v>0</v>
      </c>
      <c r="K57" s="441">
        <f t="shared" si="14"/>
        <v>0</v>
      </c>
      <c r="L57" s="441">
        <v>0</v>
      </c>
      <c r="M57" s="441">
        <f t="shared" si="15"/>
        <v>0</v>
      </c>
      <c r="N57" s="441">
        <v>0</v>
      </c>
      <c r="O57" s="443">
        <f t="shared" si="16"/>
        <v>0</v>
      </c>
      <c r="P57" s="441">
        <v>3200900</v>
      </c>
      <c r="Q57" s="441">
        <f t="shared" si="17"/>
        <v>3200900</v>
      </c>
      <c r="R57" s="443">
        <v>0</v>
      </c>
      <c r="S57" s="441">
        <f t="shared" si="18"/>
        <v>3200900</v>
      </c>
      <c r="T57" s="443">
        <v>0</v>
      </c>
      <c r="U57" s="441">
        <f t="shared" si="19"/>
        <v>3200900</v>
      </c>
      <c r="V57" s="443">
        <v>533120</v>
      </c>
      <c r="W57" s="441">
        <f t="shared" si="20"/>
        <v>3734020</v>
      </c>
      <c r="X57" s="443">
        <v>0</v>
      </c>
      <c r="Y57" s="550">
        <f t="shared" si="21"/>
        <v>3734020</v>
      </c>
      <c r="Z57" s="545">
        <v>0</v>
      </c>
      <c r="AA57" s="550">
        <f t="shared" si="22"/>
        <v>3734020</v>
      </c>
      <c r="AB57" s="545">
        <v>0</v>
      </c>
      <c r="AC57" s="550">
        <f t="shared" si="23"/>
        <v>3734020</v>
      </c>
      <c r="AD57" s="551">
        <f t="shared" si="24"/>
        <v>5.9608888605089234E-2</v>
      </c>
      <c r="AE57" s="475">
        <f t="shared" si="2"/>
        <v>58907980</v>
      </c>
      <c r="AF57" s="451">
        <f t="shared" si="3"/>
        <v>0.94039111139491072</v>
      </c>
    </row>
    <row r="58" spans="2:32" x14ac:dyDescent="0.2">
      <c r="B58" s="438" t="s">
        <v>58</v>
      </c>
      <c r="C58" s="427">
        <v>24000000</v>
      </c>
      <c r="D58" s="439">
        <v>0</v>
      </c>
      <c r="E58" s="544">
        <v>0</v>
      </c>
      <c r="F58" s="390">
        <f t="shared" si="12"/>
        <v>24000000</v>
      </c>
      <c r="G58" s="443">
        <v>0</v>
      </c>
      <c r="H58" s="441">
        <v>0</v>
      </c>
      <c r="I58" s="443">
        <f t="shared" si="13"/>
        <v>0</v>
      </c>
      <c r="J58" s="441">
        <v>0</v>
      </c>
      <c r="K58" s="441">
        <f t="shared" si="14"/>
        <v>0</v>
      </c>
      <c r="L58" s="555">
        <v>0</v>
      </c>
      <c r="M58" s="441">
        <f t="shared" si="15"/>
        <v>0</v>
      </c>
      <c r="N58" s="555">
        <v>0</v>
      </c>
      <c r="O58" s="443">
        <f t="shared" si="16"/>
        <v>0</v>
      </c>
      <c r="P58" s="555">
        <v>0</v>
      </c>
      <c r="Q58" s="441">
        <f t="shared" si="17"/>
        <v>0</v>
      </c>
      <c r="R58" s="423">
        <v>0</v>
      </c>
      <c r="S58" s="441">
        <f t="shared" si="18"/>
        <v>0</v>
      </c>
      <c r="T58" s="423">
        <v>0</v>
      </c>
      <c r="U58" s="441">
        <f t="shared" si="19"/>
        <v>0</v>
      </c>
      <c r="V58" s="423">
        <v>0</v>
      </c>
      <c r="W58" s="441">
        <f t="shared" si="20"/>
        <v>0</v>
      </c>
      <c r="X58" s="423">
        <v>0</v>
      </c>
      <c r="Y58" s="550">
        <f t="shared" si="21"/>
        <v>0</v>
      </c>
      <c r="Z58" s="556">
        <v>214200</v>
      </c>
      <c r="AA58" s="550">
        <f t="shared" si="22"/>
        <v>214200</v>
      </c>
      <c r="AB58" s="556">
        <v>0</v>
      </c>
      <c r="AC58" s="550">
        <f t="shared" si="23"/>
        <v>214200</v>
      </c>
      <c r="AD58" s="551">
        <f t="shared" si="24"/>
        <v>8.9250000000000006E-3</v>
      </c>
      <c r="AE58" s="475">
        <f t="shared" si="2"/>
        <v>23785800</v>
      </c>
      <c r="AF58" s="451">
        <f>+AE58/F58</f>
        <v>0.99107500000000004</v>
      </c>
    </row>
    <row r="59" spans="2:32" x14ac:dyDescent="0.2">
      <c r="B59" s="438" t="s">
        <v>99</v>
      </c>
      <c r="C59" s="427">
        <v>44590330</v>
      </c>
      <c r="D59" s="439">
        <v>0</v>
      </c>
      <c r="E59" s="544">
        <v>0</v>
      </c>
      <c r="F59" s="390">
        <f t="shared" si="12"/>
        <v>44590330</v>
      </c>
      <c r="G59" s="433">
        <v>24089527</v>
      </c>
      <c r="H59" s="441">
        <v>0</v>
      </c>
      <c r="I59" s="443">
        <f t="shared" si="13"/>
        <v>24089527</v>
      </c>
      <c r="J59" s="441">
        <v>3085104</v>
      </c>
      <c r="K59" s="441">
        <f t="shared" si="14"/>
        <v>27174631</v>
      </c>
      <c r="L59" s="478"/>
      <c r="M59" s="441">
        <f t="shared" si="15"/>
        <v>27174631</v>
      </c>
      <c r="N59" s="478">
        <v>2625000</v>
      </c>
      <c r="O59" s="443">
        <f t="shared" si="16"/>
        <v>29799631</v>
      </c>
      <c r="P59" s="478"/>
      <c r="Q59" s="441">
        <f t="shared" si="17"/>
        <v>29799631</v>
      </c>
      <c r="R59" s="450"/>
      <c r="S59" s="441">
        <f t="shared" si="18"/>
        <v>29799631</v>
      </c>
      <c r="T59" s="450">
        <v>1025000</v>
      </c>
      <c r="U59" s="441">
        <f t="shared" si="19"/>
        <v>30824631</v>
      </c>
      <c r="V59" s="450">
        <v>3689000</v>
      </c>
      <c r="W59" s="441">
        <f t="shared" si="20"/>
        <v>34513631</v>
      </c>
      <c r="X59" s="450"/>
      <c r="Y59" s="550">
        <f t="shared" si="21"/>
        <v>34513631</v>
      </c>
      <c r="Z59" s="450"/>
      <c r="AA59" s="550">
        <f t="shared" si="22"/>
        <v>34513631</v>
      </c>
      <c r="AB59" s="450">
        <v>406370</v>
      </c>
      <c r="AC59" s="550">
        <f t="shared" si="23"/>
        <v>34920001</v>
      </c>
      <c r="AD59" s="551">
        <f t="shared" si="24"/>
        <v>0.78312945878624352</v>
      </c>
      <c r="AE59" s="475">
        <f t="shared" si="2"/>
        <v>9670329</v>
      </c>
      <c r="AF59" s="451">
        <f t="shared" ref="AF59:AF80" si="25">+AE59/F59</f>
        <v>0.21687054121375643</v>
      </c>
    </row>
    <row r="60" spans="2:32" x14ac:dyDescent="0.2">
      <c r="B60" s="438" t="s">
        <v>69</v>
      </c>
      <c r="C60" s="427">
        <v>153545700</v>
      </c>
      <c r="D60" s="439">
        <v>0</v>
      </c>
      <c r="E60" s="544">
        <v>0</v>
      </c>
      <c r="F60" s="390">
        <f t="shared" si="12"/>
        <v>153545700</v>
      </c>
      <c r="G60" s="552">
        <v>0</v>
      </c>
      <c r="H60" s="441">
        <v>4675000</v>
      </c>
      <c r="I60" s="443">
        <f t="shared" si="13"/>
        <v>4675000</v>
      </c>
      <c r="J60" s="441">
        <v>12750000</v>
      </c>
      <c r="K60" s="441">
        <f t="shared" si="14"/>
        <v>17425000</v>
      </c>
      <c r="L60" s="478">
        <v>12750000</v>
      </c>
      <c r="M60" s="441">
        <f t="shared" si="15"/>
        <v>30175000</v>
      </c>
      <c r="N60" s="478">
        <v>25500000</v>
      </c>
      <c r="O60" s="443">
        <f t="shared" si="16"/>
        <v>55675000</v>
      </c>
      <c r="P60" s="478">
        <v>12750000</v>
      </c>
      <c r="Q60" s="441">
        <f t="shared" si="17"/>
        <v>68425000</v>
      </c>
      <c r="R60" s="450">
        <v>12750000</v>
      </c>
      <c r="S60" s="441">
        <f t="shared" si="18"/>
        <v>81175000</v>
      </c>
      <c r="T60" s="450">
        <v>12750000</v>
      </c>
      <c r="U60" s="441">
        <f t="shared" si="19"/>
        <v>93925000</v>
      </c>
      <c r="V60" s="450"/>
      <c r="W60" s="441">
        <f t="shared" si="20"/>
        <v>93925000</v>
      </c>
      <c r="X60" s="450">
        <v>25500000</v>
      </c>
      <c r="Y60" s="550">
        <f t="shared" si="21"/>
        <v>119425000</v>
      </c>
      <c r="Z60" s="450">
        <v>12750000</v>
      </c>
      <c r="AA60" s="550">
        <f t="shared" si="22"/>
        <v>132175000</v>
      </c>
      <c r="AB60" s="450">
        <v>12750000</v>
      </c>
      <c r="AC60" s="550">
        <f t="shared" si="23"/>
        <v>144925000</v>
      </c>
      <c r="AD60" s="551">
        <f t="shared" si="24"/>
        <v>0.9438558031908415</v>
      </c>
      <c r="AE60" s="475">
        <f t="shared" si="2"/>
        <v>8620700</v>
      </c>
      <c r="AF60" s="451">
        <f t="shared" si="25"/>
        <v>5.6144196809158449E-2</v>
      </c>
    </row>
    <row r="61" spans="2:32" x14ac:dyDescent="0.2">
      <c r="B61" s="438" t="s">
        <v>100</v>
      </c>
      <c r="C61" s="427">
        <v>47723925</v>
      </c>
      <c r="D61" s="439">
        <v>0</v>
      </c>
      <c r="E61" s="544">
        <v>0</v>
      </c>
      <c r="F61" s="390">
        <f>+C61+D61-E61</f>
        <v>47723925</v>
      </c>
      <c r="G61" s="552">
        <v>0</v>
      </c>
      <c r="H61" s="441">
        <v>0</v>
      </c>
      <c r="I61" s="443">
        <f t="shared" si="13"/>
        <v>0</v>
      </c>
      <c r="J61" s="441">
        <v>0</v>
      </c>
      <c r="K61" s="441">
        <f t="shared" si="14"/>
        <v>0</v>
      </c>
      <c r="L61" s="478"/>
      <c r="M61" s="441">
        <f t="shared" si="15"/>
        <v>0</v>
      </c>
      <c r="N61" s="478"/>
      <c r="O61" s="443">
        <f t="shared" si="16"/>
        <v>0</v>
      </c>
      <c r="P61" s="478">
        <v>6147540</v>
      </c>
      <c r="Q61" s="441">
        <f t="shared" si="17"/>
        <v>6147540</v>
      </c>
      <c r="R61" s="450">
        <v>6147540</v>
      </c>
      <c r="S61" s="441">
        <f t="shared" si="18"/>
        <v>12295080</v>
      </c>
      <c r="T61" s="450">
        <v>6147540</v>
      </c>
      <c r="U61" s="441">
        <f t="shared" si="19"/>
        <v>18442620</v>
      </c>
      <c r="V61" s="450">
        <v>6147540</v>
      </c>
      <c r="W61" s="441">
        <f t="shared" si="20"/>
        <v>24590160</v>
      </c>
      <c r="X61" s="450">
        <v>6147540</v>
      </c>
      <c r="Y61" s="550">
        <f t="shared" si="21"/>
        <v>30737700</v>
      </c>
      <c r="Z61" s="450">
        <v>6147540</v>
      </c>
      <c r="AA61" s="550">
        <f t="shared" si="22"/>
        <v>36885240</v>
      </c>
      <c r="AB61" s="450">
        <v>6699700</v>
      </c>
      <c r="AC61" s="550">
        <f t="shared" si="23"/>
        <v>43584940</v>
      </c>
      <c r="AD61" s="551">
        <f t="shared" si="24"/>
        <v>0.91327232619697563</v>
      </c>
      <c r="AE61" s="475">
        <f t="shared" si="2"/>
        <v>4138985</v>
      </c>
      <c r="AF61" s="451">
        <f t="shared" si="25"/>
        <v>8.6727673803024374E-2</v>
      </c>
    </row>
    <row r="62" spans="2:32" x14ac:dyDescent="0.2">
      <c r="B62" s="438" t="s">
        <v>71</v>
      </c>
      <c r="C62" s="427">
        <v>40000000</v>
      </c>
      <c r="D62" s="439">
        <v>5500000</v>
      </c>
      <c r="E62" s="544">
        <v>0</v>
      </c>
      <c r="F62" s="390">
        <f t="shared" si="12"/>
        <v>45500000</v>
      </c>
      <c r="G62" s="552">
        <v>0</v>
      </c>
      <c r="H62" s="441">
        <v>0</v>
      </c>
      <c r="I62" s="443">
        <f t="shared" si="13"/>
        <v>0</v>
      </c>
      <c r="J62" s="441">
        <v>0</v>
      </c>
      <c r="K62" s="441">
        <f t="shared" si="14"/>
        <v>0</v>
      </c>
      <c r="L62" s="478"/>
      <c r="M62" s="441">
        <f t="shared" si="15"/>
        <v>0</v>
      </c>
      <c r="N62" s="478">
        <v>45400954</v>
      </c>
      <c r="O62" s="443">
        <f t="shared" si="16"/>
        <v>45400954</v>
      </c>
      <c r="P62" s="478"/>
      <c r="Q62" s="441">
        <f t="shared" si="17"/>
        <v>45400954</v>
      </c>
      <c r="R62" s="450"/>
      <c r="S62" s="441">
        <f t="shared" si="18"/>
        <v>45400954</v>
      </c>
      <c r="T62" s="450"/>
      <c r="U62" s="441">
        <f t="shared" si="19"/>
        <v>45400954</v>
      </c>
      <c r="V62" s="450"/>
      <c r="W62" s="441">
        <f t="shared" si="20"/>
        <v>45400954</v>
      </c>
      <c r="X62" s="450"/>
      <c r="Y62" s="550">
        <f t="shared" si="21"/>
        <v>45400954</v>
      </c>
      <c r="Z62" s="450"/>
      <c r="AA62" s="550">
        <f t="shared" si="22"/>
        <v>45400954</v>
      </c>
      <c r="AB62" s="450"/>
      <c r="AC62" s="550">
        <f t="shared" si="23"/>
        <v>45400954</v>
      </c>
      <c r="AD62" s="551">
        <f t="shared" si="24"/>
        <v>0.99782316483516487</v>
      </c>
      <c r="AE62" s="475">
        <f t="shared" si="2"/>
        <v>99046</v>
      </c>
      <c r="AF62" s="451">
        <f t="shared" si="25"/>
        <v>2.1768351648351648E-3</v>
      </c>
    </row>
    <row r="63" spans="2:32" x14ac:dyDescent="0.2">
      <c r="B63" s="438" t="s">
        <v>101</v>
      </c>
      <c r="C63" s="427">
        <v>39371000</v>
      </c>
      <c r="D63" s="439">
        <v>0</v>
      </c>
      <c r="E63" s="544">
        <v>0</v>
      </c>
      <c r="F63" s="390">
        <f t="shared" si="12"/>
        <v>39371000</v>
      </c>
      <c r="G63" s="433">
        <v>3108000</v>
      </c>
      <c r="H63" s="441">
        <v>717000</v>
      </c>
      <c r="I63" s="443">
        <f t="shared" si="13"/>
        <v>3825000</v>
      </c>
      <c r="J63" s="441">
        <v>13540319</v>
      </c>
      <c r="K63" s="441">
        <f t="shared" si="14"/>
        <v>17365319</v>
      </c>
      <c r="L63" s="478">
        <v>1195000</v>
      </c>
      <c r="M63" s="441">
        <f t="shared" si="15"/>
        <v>18560319</v>
      </c>
      <c r="N63" s="478">
        <v>239000</v>
      </c>
      <c r="O63" s="443">
        <f t="shared" si="16"/>
        <v>18799319</v>
      </c>
      <c r="P63" s="478"/>
      <c r="Q63" s="441">
        <f t="shared" si="17"/>
        <v>18799319</v>
      </c>
      <c r="R63" s="450"/>
      <c r="S63" s="441">
        <f t="shared" si="18"/>
        <v>18799319</v>
      </c>
      <c r="T63" s="450">
        <v>4064000</v>
      </c>
      <c r="U63" s="441">
        <f t="shared" si="19"/>
        <v>22863319</v>
      </c>
      <c r="V63" s="450">
        <v>478000</v>
      </c>
      <c r="W63" s="441">
        <f t="shared" si="20"/>
        <v>23341319</v>
      </c>
      <c r="X63" s="450">
        <v>478000</v>
      </c>
      <c r="Y63" s="550">
        <f t="shared" si="21"/>
        <v>23819319</v>
      </c>
      <c r="Z63" s="450"/>
      <c r="AA63" s="550">
        <f t="shared" si="22"/>
        <v>23819319</v>
      </c>
      <c r="AB63" s="450">
        <v>2035000</v>
      </c>
      <c r="AC63" s="550">
        <f t="shared" si="23"/>
        <v>25854319</v>
      </c>
      <c r="AD63" s="551">
        <f t="shared" si="24"/>
        <v>0.65668433618653321</v>
      </c>
      <c r="AE63" s="475">
        <f t="shared" si="2"/>
        <v>13516681</v>
      </c>
      <c r="AF63" s="451">
        <f t="shared" si="25"/>
        <v>0.34331566381346679</v>
      </c>
    </row>
    <row r="64" spans="2:32" x14ac:dyDescent="0.2">
      <c r="B64" s="438" t="s">
        <v>112</v>
      </c>
      <c r="C64" s="557">
        <v>0</v>
      </c>
      <c r="D64" s="439">
        <v>22921844</v>
      </c>
      <c r="E64" s="544">
        <v>0</v>
      </c>
      <c r="F64" s="390">
        <f t="shared" si="12"/>
        <v>22921844</v>
      </c>
      <c r="G64" s="443"/>
      <c r="H64" s="441"/>
      <c r="I64" s="443"/>
      <c r="J64" s="441"/>
      <c r="K64" s="441"/>
      <c r="L64" s="478"/>
      <c r="M64" s="441"/>
      <c r="N64" s="478">
        <v>20628000</v>
      </c>
      <c r="O64" s="443">
        <f t="shared" si="16"/>
        <v>20628000</v>
      </c>
      <c r="P64" s="478"/>
      <c r="Q64" s="441">
        <f t="shared" si="17"/>
        <v>20628000</v>
      </c>
      <c r="R64" s="450"/>
      <c r="S64" s="441">
        <f t="shared" si="18"/>
        <v>20628000</v>
      </c>
      <c r="T64" s="450"/>
      <c r="U64" s="441">
        <f t="shared" si="19"/>
        <v>20628000</v>
      </c>
      <c r="V64" s="450"/>
      <c r="W64" s="441">
        <f t="shared" si="20"/>
        <v>20628000</v>
      </c>
      <c r="X64" s="450"/>
      <c r="Y64" s="550">
        <f t="shared" si="21"/>
        <v>20628000</v>
      </c>
      <c r="Z64" s="450"/>
      <c r="AA64" s="550">
        <f t="shared" si="22"/>
        <v>20628000</v>
      </c>
      <c r="AB64" s="556">
        <v>0</v>
      </c>
      <c r="AC64" s="550">
        <f t="shared" si="23"/>
        <v>20628000</v>
      </c>
      <c r="AD64" s="551">
        <f t="shared" si="24"/>
        <v>0.89992759744809359</v>
      </c>
      <c r="AE64" s="475">
        <f t="shared" si="2"/>
        <v>2293844</v>
      </c>
      <c r="AF64" s="451">
        <f t="shared" si="25"/>
        <v>0.10007240255190639</v>
      </c>
    </row>
    <row r="65" spans="2:32" x14ac:dyDescent="0.2">
      <c r="B65" s="438" t="s">
        <v>41</v>
      </c>
      <c r="C65" s="427">
        <v>136997128</v>
      </c>
      <c r="D65" s="439">
        <v>27974118</v>
      </c>
      <c r="E65" s="544">
        <v>0</v>
      </c>
      <c r="F65" s="390">
        <f>+C65+D65-E65</f>
        <v>164971246</v>
      </c>
      <c r="G65" s="552">
        <v>0</v>
      </c>
      <c r="H65" s="441">
        <v>0</v>
      </c>
      <c r="I65" s="443">
        <f t="shared" si="13"/>
        <v>0</v>
      </c>
      <c r="J65" s="441">
        <v>0</v>
      </c>
      <c r="K65" s="441">
        <f t="shared" si="14"/>
        <v>0</v>
      </c>
      <c r="L65" s="478"/>
      <c r="M65" s="441">
        <f t="shared" si="15"/>
        <v>0</v>
      </c>
      <c r="N65" s="478"/>
      <c r="O65" s="443">
        <f t="shared" si="16"/>
        <v>0</v>
      </c>
      <c r="P65" s="478"/>
      <c r="Q65" s="441">
        <f t="shared" si="17"/>
        <v>0</v>
      </c>
      <c r="R65" s="450"/>
      <c r="S65" s="441">
        <f t="shared" si="18"/>
        <v>0</v>
      </c>
      <c r="T65" s="450"/>
      <c r="U65" s="441">
        <f t="shared" si="19"/>
        <v>0</v>
      </c>
      <c r="V65" s="450">
        <v>20740636</v>
      </c>
      <c r="W65" s="441">
        <f t="shared" si="20"/>
        <v>20740636</v>
      </c>
      <c r="X65" s="450">
        <v>47149125</v>
      </c>
      <c r="Y65" s="550">
        <f t="shared" si="21"/>
        <v>67889761</v>
      </c>
      <c r="Z65" s="450">
        <v>47149125</v>
      </c>
      <c r="AA65" s="550">
        <f t="shared" si="22"/>
        <v>115038886</v>
      </c>
      <c r="AB65" s="450">
        <v>47149053</v>
      </c>
      <c r="AC65" s="550">
        <f t="shared" si="23"/>
        <v>162187939</v>
      </c>
      <c r="AD65" s="551">
        <f t="shared" si="24"/>
        <v>0.98312853259288591</v>
      </c>
      <c r="AE65" s="475">
        <f t="shared" si="2"/>
        <v>2783307</v>
      </c>
      <c r="AF65" s="451">
        <f t="shared" si="25"/>
        <v>1.6871467407114087E-2</v>
      </c>
    </row>
    <row r="66" spans="2:32" x14ac:dyDescent="0.2">
      <c r="B66" s="438" t="s">
        <v>263</v>
      </c>
      <c r="C66" s="427"/>
      <c r="D66" s="439">
        <v>21893000</v>
      </c>
      <c r="E66" s="544"/>
      <c r="F66" s="390">
        <f>+C66+D66-E66</f>
        <v>21893000</v>
      </c>
      <c r="G66" s="552"/>
      <c r="H66" s="441"/>
      <c r="I66" s="443"/>
      <c r="J66" s="441"/>
      <c r="K66" s="441"/>
      <c r="L66" s="478"/>
      <c r="M66" s="441"/>
      <c r="N66" s="478"/>
      <c r="O66" s="443"/>
      <c r="P66" s="478"/>
      <c r="Q66" s="441"/>
      <c r="R66" s="450"/>
      <c r="S66" s="441"/>
      <c r="T66" s="450"/>
      <c r="U66" s="441"/>
      <c r="V66" s="450"/>
      <c r="W66" s="441"/>
      <c r="X66" s="450"/>
      <c r="Y66" s="550"/>
      <c r="Z66" s="450"/>
      <c r="AA66" s="550"/>
      <c r="AB66" s="450">
        <v>21893000</v>
      </c>
      <c r="AC66" s="550">
        <f t="shared" si="23"/>
        <v>21893000</v>
      </c>
      <c r="AD66" s="551">
        <f t="shared" si="24"/>
        <v>1</v>
      </c>
      <c r="AE66" s="475">
        <f t="shared" si="2"/>
        <v>0</v>
      </c>
      <c r="AF66" s="451">
        <f t="shared" si="25"/>
        <v>0</v>
      </c>
    </row>
    <row r="67" spans="2:32" x14ac:dyDescent="0.2">
      <c r="B67" s="438" t="s">
        <v>63</v>
      </c>
      <c r="C67" s="427">
        <v>1341659995</v>
      </c>
      <c r="D67" s="439">
        <v>83201824</v>
      </c>
      <c r="E67" s="544">
        <v>0</v>
      </c>
      <c r="F67" s="390">
        <f t="shared" si="12"/>
        <v>1424861819</v>
      </c>
      <c r="G67" s="552">
        <v>0</v>
      </c>
      <c r="H67" s="441">
        <v>0</v>
      </c>
      <c r="I67" s="443">
        <f t="shared" si="13"/>
        <v>0</v>
      </c>
      <c r="J67" s="441">
        <v>0</v>
      </c>
      <c r="K67" s="441">
        <f t="shared" si="14"/>
        <v>0</v>
      </c>
      <c r="L67" s="478"/>
      <c r="M67" s="441">
        <f t="shared" si="15"/>
        <v>0</v>
      </c>
      <c r="N67" s="478">
        <v>29294912</v>
      </c>
      <c r="O67" s="443">
        <f t="shared" si="16"/>
        <v>29294912</v>
      </c>
      <c r="P67" s="478">
        <v>180763783</v>
      </c>
      <c r="Q67" s="441">
        <f t="shared" si="17"/>
        <v>210058695</v>
      </c>
      <c r="R67" s="450">
        <v>184592093</v>
      </c>
      <c r="S67" s="441">
        <f t="shared" si="18"/>
        <v>394650788</v>
      </c>
      <c r="T67" s="450">
        <v>184713464</v>
      </c>
      <c r="U67" s="441">
        <f t="shared" si="19"/>
        <v>579364252</v>
      </c>
      <c r="V67" s="450">
        <v>178628840</v>
      </c>
      <c r="W67" s="441">
        <f t="shared" si="20"/>
        <v>757993092</v>
      </c>
      <c r="X67" s="450">
        <v>180366268</v>
      </c>
      <c r="Y67" s="550">
        <f t="shared" si="21"/>
        <v>938359360</v>
      </c>
      <c r="Z67" s="450">
        <v>172619215.21000001</v>
      </c>
      <c r="AA67" s="550">
        <f t="shared" si="22"/>
        <v>1110978575.21</v>
      </c>
      <c r="AB67" s="450">
        <v>146236465.25999999</v>
      </c>
      <c r="AC67" s="550">
        <f t="shared" si="23"/>
        <v>1257215040.47</v>
      </c>
      <c r="AD67" s="551">
        <f t="shared" si="24"/>
        <v>0.88234172865432081</v>
      </c>
      <c r="AE67" s="475">
        <f t="shared" si="2"/>
        <v>167646778.52999997</v>
      </c>
      <c r="AF67" s="451">
        <f t="shared" si="25"/>
        <v>0.11765827134567915</v>
      </c>
    </row>
    <row r="68" spans="2:32" x14ac:dyDescent="0.2">
      <c r="B68" s="438" t="s">
        <v>40</v>
      </c>
      <c r="C68" s="427">
        <v>60260000</v>
      </c>
      <c r="D68" s="439">
        <v>0</v>
      </c>
      <c r="E68" s="544">
        <v>0</v>
      </c>
      <c r="F68" s="390">
        <f t="shared" si="12"/>
        <v>60260000</v>
      </c>
      <c r="G68" s="433">
        <v>3409847</v>
      </c>
      <c r="H68" s="441">
        <v>4043885</v>
      </c>
      <c r="I68" s="443">
        <f t="shared" si="13"/>
        <v>7453732</v>
      </c>
      <c r="J68" s="441">
        <v>4185425</v>
      </c>
      <c r="K68" s="441">
        <f t="shared" si="14"/>
        <v>11639157</v>
      </c>
      <c r="L68" s="478">
        <v>4522958</v>
      </c>
      <c r="M68" s="441">
        <f t="shared" si="15"/>
        <v>16162115</v>
      </c>
      <c r="N68" s="478">
        <v>4118690</v>
      </c>
      <c r="O68" s="443">
        <f t="shared" si="16"/>
        <v>20280805</v>
      </c>
      <c r="P68" s="478">
        <v>4088082</v>
      </c>
      <c r="Q68" s="441">
        <f t="shared" si="17"/>
        <v>24368887</v>
      </c>
      <c r="R68" s="450">
        <v>4146646</v>
      </c>
      <c r="S68" s="441">
        <f t="shared" si="18"/>
        <v>28515533</v>
      </c>
      <c r="T68" s="450">
        <v>4166853</v>
      </c>
      <c r="U68" s="441">
        <f t="shared" si="19"/>
        <v>32682386</v>
      </c>
      <c r="V68" s="450">
        <v>4228713</v>
      </c>
      <c r="W68" s="441">
        <f t="shared" si="20"/>
        <v>36911099</v>
      </c>
      <c r="X68" s="450">
        <v>4078626</v>
      </c>
      <c r="Y68" s="550">
        <f t="shared" si="21"/>
        <v>40989725</v>
      </c>
      <c r="Z68" s="450">
        <v>4417683</v>
      </c>
      <c r="AA68" s="550">
        <f t="shared" si="22"/>
        <v>45407408</v>
      </c>
      <c r="AB68" s="450">
        <v>4086679</v>
      </c>
      <c r="AC68" s="550">
        <f t="shared" si="23"/>
        <v>49494087</v>
      </c>
      <c r="AD68" s="551">
        <f t="shared" si="24"/>
        <v>0.82134230003318953</v>
      </c>
      <c r="AE68" s="475">
        <f t="shared" si="2"/>
        <v>10765913</v>
      </c>
      <c r="AF68" s="451">
        <f t="shared" si="25"/>
        <v>0.1786576999668105</v>
      </c>
    </row>
    <row r="69" spans="2:32" x14ac:dyDescent="0.2">
      <c r="B69" s="438" t="s">
        <v>102</v>
      </c>
      <c r="C69" s="427">
        <v>2853044718</v>
      </c>
      <c r="D69" s="439">
        <v>0</v>
      </c>
      <c r="E69" s="544">
        <v>0</v>
      </c>
      <c r="F69" s="390">
        <f t="shared" si="12"/>
        <v>2853044718</v>
      </c>
      <c r="G69" s="552">
        <v>0</v>
      </c>
      <c r="H69" s="441">
        <v>20186208</v>
      </c>
      <c r="I69" s="443">
        <f t="shared" si="13"/>
        <v>20186208</v>
      </c>
      <c r="J69" s="441">
        <v>0</v>
      </c>
      <c r="K69" s="441">
        <f t="shared" si="14"/>
        <v>20186208</v>
      </c>
      <c r="L69" s="478">
        <v>7299780</v>
      </c>
      <c r="M69" s="441">
        <f t="shared" si="15"/>
        <v>27485988</v>
      </c>
      <c r="N69" s="478">
        <v>4234780</v>
      </c>
      <c r="O69" s="443">
        <f t="shared" si="16"/>
        <v>31720768</v>
      </c>
      <c r="P69" s="478">
        <v>4234780</v>
      </c>
      <c r="Q69" s="441">
        <f t="shared" si="17"/>
        <v>35955548</v>
      </c>
      <c r="R69" s="450"/>
      <c r="S69" s="441">
        <f t="shared" si="18"/>
        <v>35955548</v>
      </c>
      <c r="T69" s="450">
        <v>25756539</v>
      </c>
      <c r="U69" s="441">
        <f t="shared" si="19"/>
        <v>61712087</v>
      </c>
      <c r="V69" s="450">
        <v>4790383</v>
      </c>
      <c r="W69" s="441">
        <f t="shared" si="20"/>
        <v>66502470</v>
      </c>
      <c r="X69" s="450">
        <v>24289947</v>
      </c>
      <c r="Y69" s="550">
        <f t="shared" si="21"/>
        <v>90792417</v>
      </c>
      <c r="Z69" s="450">
        <v>4790383</v>
      </c>
      <c r="AA69" s="550">
        <f t="shared" si="22"/>
        <v>95582800</v>
      </c>
      <c r="AB69" s="450">
        <v>1072334701</v>
      </c>
      <c r="AC69" s="550">
        <f t="shared" si="23"/>
        <v>1167917501</v>
      </c>
      <c r="AD69" s="551">
        <f t="shared" si="24"/>
        <v>0.40935828787805212</v>
      </c>
      <c r="AE69" s="475">
        <f t="shared" si="2"/>
        <v>1685127217</v>
      </c>
      <c r="AF69" s="451">
        <f t="shared" si="25"/>
        <v>0.59064171212194794</v>
      </c>
    </row>
    <row r="70" spans="2:32" x14ac:dyDescent="0.2">
      <c r="B70" s="438" t="s">
        <v>204</v>
      </c>
      <c r="C70" s="427">
        <v>0</v>
      </c>
      <c r="D70" s="439">
        <v>5000000</v>
      </c>
      <c r="E70" s="544">
        <v>0</v>
      </c>
      <c r="F70" s="390">
        <f t="shared" si="12"/>
        <v>5000000</v>
      </c>
      <c r="G70" s="552"/>
      <c r="H70" s="441"/>
      <c r="I70" s="443"/>
      <c r="J70" s="441"/>
      <c r="K70" s="441"/>
      <c r="L70" s="478"/>
      <c r="M70" s="441"/>
      <c r="N70" s="478"/>
      <c r="O70" s="443"/>
      <c r="P70" s="478"/>
      <c r="Q70" s="441"/>
      <c r="R70" s="450"/>
      <c r="S70" s="441"/>
      <c r="T70" s="450"/>
      <c r="U70" s="441"/>
      <c r="V70" s="450"/>
      <c r="W70" s="441"/>
      <c r="X70" s="450"/>
      <c r="Y70" s="550"/>
      <c r="Z70" s="450">
        <v>825825</v>
      </c>
      <c r="AA70" s="550">
        <f t="shared" si="22"/>
        <v>825825</v>
      </c>
      <c r="AB70" s="450">
        <v>1932371</v>
      </c>
      <c r="AC70" s="550">
        <f t="shared" si="23"/>
        <v>2758196</v>
      </c>
      <c r="AD70" s="551">
        <f t="shared" si="24"/>
        <v>0.5516392</v>
      </c>
      <c r="AE70" s="475">
        <f t="shared" si="2"/>
        <v>2241804</v>
      </c>
      <c r="AF70" s="451">
        <f t="shared" si="25"/>
        <v>0.4483608</v>
      </c>
    </row>
    <row r="71" spans="2:32" x14ac:dyDescent="0.2">
      <c r="B71" s="438" t="s">
        <v>103</v>
      </c>
      <c r="C71" s="427">
        <v>60260000</v>
      </c>
      <c r="D71" s="439">
        <v>0</v>
      </c>
      <c r="E71" s="544">
        <v>0</v>
      </c>
      <c r="F71" s="390">
        <f t="shared" si="12"/>
        <v>60260000</v>
      </c>
      <c r="G71" s="433">
        <v>2556500</v>
      </c>
      <c r="H71" s="441">
        <v>145000</v>
      </c>
      <c r="I71" s="443">
        <f t="shared" si="13"/>
        <v>2701500</v>
      </c>
      <c r="J71" s="441">
        <v>10110890</v>
      </c>
      <c r="K71" s="441">
        <f t="shared" si="14"/>
        <v>12812390</v>
      </c>
      <c r="L71" s="478">
        <v>4471510</v>
      </c>
      <c r="M71" s="441">
        <f t="shared" si="15"/>
        <v>17283900</v>
      </c>
      <c r="N71" s="478">
        <v>2182700</v>
      </c>
      <c r="O71" s="443">
        <f t="shared" si="16"/>
        <v>19466600</v>
      </c>
      <c r="P71" s="478">
        <v>729900</v>
      </c>
      <c r="Q71" s="441">
        <f t="shared" si="17"/>
        <v>20196500</v>
      </c>
      <c r="R71" s="450">
        <v>6558800</v>
      </c>
      <c r="S71" s="441">
        <f t="shared" si="18"/>
        <v>26755300</v>
      </c>
      <c r="T71" s="450">
        <v>892000</v>
      </c>
      <c r="U71" s="441">
        <f t="shared" si="19"/>
        <v>27647300</v>
      </c>
      <c r="V71" s="450">
        <v>2067200</v>
      </c>
      <c r="W71" s="441">
        <f t="shared" si="20"/>
        <v>29714500</v>
      </c>
      <c r="X71" s="450">
        <v>2262500</v>
      </c>
      <c r="Y71" s="550">
        <f t="shared" si="21"/>
        <v>31977000</v>
      </c>
      <c r="Z71" s="450">
        <v>580000</v>
      </c>
      <c r="AA71" s="550">
        <f t="shared" si="22"/>
        <v>32557000</v>
      </c>
      <c r="AB71" s="450">
        <v>12697022</v>
      </c>
      <c r="AC71" s="550">
        <f t="shared" si="23"/>
        <v>45254022</v>
      </c>
      <c r="AD71" s="551">
        <f t="shared" si="24"/>
        <v>0.75097945569200131</v>
      </c>
      <c r="AE71" s="475">
        <f t="shared" si="2"/>
        <v>15005978</v>
      </c>
      <c r="AF71" s="451">
        <f t="shared" si="25"/>
        <v>0.24902054430799866</v>
      </c>
    </row>
    <row r="72" spans="2:32" x14ac:dyDescent="0.2">
      <c r="B72" s="438" t="s">
        <v>104</v>
      </c>
      <c r="C72" s="427">
        <v>17250000</v>
      </c>
      <c r="D72" s="439">
        <v>0</v>
      </c>
      <c r="E72" s="544">
        <v>5000000</v>
      </c>
      <c r="F72" s="390">
        <f t="shared" si="12"/>
        <v>12250000</v>
      </c>
      <c r="G72" s="443">
        <v>0</v>
      </c>
      <c r="H72" s="441">
        <v>0</v>
      </c>
      <c r="I72" s="443">
        <f t="shared" si="13"/>
        <v>0</v>
      </c>
      <c r="J72" s="441">
        <v>0</v>
      </c>
      <c r="K72" s="441">
        <f t="shared" si="14"/>
        <v>0</v>
      </c>
      <c r="L72" s="478"/>
      <c r="M72" s="441">
        <f t="shared" si="15"/>
        <v>0</v>
      </c>
      <c r="N72" s="478"/>
      <c r="O72" s="443">
        <f t="shared" si="16"/>
        <v>0</v>
      </c>
      <c r="P72" s="478"/>
      <c r="Q72" s="441">
        <f t="shared" si="17"/>
        <v>0</v>
      </c>
      <c r="R72" s="450"/>
      <c r="S72" s="441">
        <f t="shared" si="18"/>
        <v>0</v>
      </c>
      <c r="T72" s="450"/>
      <c r="U72" s="441">
        <f t="shared" si="19"/>
        <v>0</v>
      </c>
      <c r="V72" s="450"/>
      <c r="W72" s="441">
        <f t="shared" si="20"/>
        <v>0</v>
      </c>
      <c r="X72" s="450"/>
      <c r="Y72" s="550">
        <f t="shared" si="21"/>
        <v>0</v>
      </c>
      <c r="Z72" s="450">
        <v>445200</v>
      </c>
      <c r="AA72" s="550">
        <f t="shared" si="22"/>
        <v>445200</v>
      </c>
      <c r="AB72" s="450">
        <v>2884510</v>
      </c>
      <c r="AC72" s="550">
        <f t="shared" si="23"/>
        <v>3329710</v>
      </c>
      <c r="AD72" s="551">
        <f t="shared" si="24"/>
        <v>0.27181306122448978</v>
      </c>
      <c r="AE72" s="475">
        <f t="shared" si="2"/>
        <v>8920290</v>
      </c>
      <c r="AF72" s="451">
        <f t="shared" si="25"/>
        <v>0.72818693877551022</v>
      </c>
    </row>
    <row r="73" spans="2:32" x14ac:dyDescent="0.2">
      <c r="B73" s="438" t="s">
        <v>68</v>
      </c>
      <c r="C73" s="427">
        <v>8696502890</v>
      </c>
      <c r="D73" s="439">
        <v>26566897</v>
      </c>
      <c r="E73" s="544">
        <v>0</v>
      </c>
      <c r="F73" s="390">
        <f t="shared" si="12"/>
        <v>8723069787</v>
      </c>
      <c r="G73" s="433">
        <v>631730989</v>
      </c>
      <c r="H73" s="441">
        <v>628970979</v>
      </c>
      <c r="I73" s="443">
        <f t="shared" si="13"/>
        <v>1260701968</v>
      </c>
      <c r="J73" s="441">
        <v>625073973</v>
      </c>
      <c r="K73" s="441">
        <f t="shared" si="14"/>
        <v>1885775941</v>
      </c>
      <c r="L73" s="478">
        <v>619175898</v>
      </c>
      <c r="M73" s="441">
        <f t="shared" si="15"/>
        <v>2504951839</v>
      </c>
      <c r="N73" s="478">
        <v>613285309</v>
      </c>
      <c r="O73" s="443">
        <f t="shared" si="16"/>
        <v>3118237148</v>
      </c>
      <c r="P73" s="478">
        <v>1293712991</v>
      </c>
      <c r="Q73" s="441">
        <f t="shared" si="17"/>
        <v>4411950139</v>
      </c>
      <c r="R73" s="450">
        <v>624178601</v>
      </c>
      <c r="S73" s="441">
        <f t="shared" si="18"/>
        <v>5036128740</v>
      </c>
      <c r="T73" s="450">
        <v>613084768</v>
      </c>
      <c r="U73" s="441">
        <f t="shared" si="19"/>
        <v>5649213508</v>
      </c>
      <c r="V73" s="450">
        <v>611498833</v>
      </c>
      <c r="W73" s="441">
        <f t="shared" si="20"/>
        <v>6260712341</v>
      </c>
      <c r="X73" s="450">
        <v>610690683</v>
      </c>
      <c r="Y73" s="550">
        <f t="shared" si="21"/>
        <v>6871403024</v>
      </c>
      <c r="Z73" s="450">
        <v>1241239094</v>
      </c>
      <c r="AA73" s="550">
        <f t="shared" si="22"/>
        <v>8112642118</v>
      </c>
      <c r="AB73" s="450">
        <v>610427669</v>
      </c>
      <c r="AC73" s="550">
        <f t="shared" si="23"/>
        <v>8723069787</v>
      </c>
      <c r="AD73" s="551">
        <f t="shared" si="24"/>
        <v>1</v>
      </c>
      <c r="AE73" s="558">
        <f t="shared" si="2"/>
        <v>0</v>
      </c>
      <c r="AF73" s="451">
        <f t="shared" si="25"/>
        <v>0</v>
      </c>
    </row>
    <row r="74" spans="2:32" x14ac:dyDescent="0.2">
      <c r="B74" s="438" t="s">
        <v>105</v>
      </c>
      <c r="C74" s="427">
        <v>268027429</v>
      </c>
      <c r="D74" s="439">
        <v>0</v>
      </c>
      <c r="E74" s="544">
        <f>1743757+26566897</f>
        <v>28310654</v>
      </c>
      <c r="F74" s="390">
        <f t="shared" si="12"/>
        <v>239716775</v>
      </c>
      <c r="G74" s="443">
        <v>0</v>
      </c>
      <c r="H74" s="441">
        <v>0</v>
      </c>
      <c r="I74" s="443">
        <f t="shared" si="13"/>
        <v>0</v>
      </c>
      <c r="J74" s="441">
        <v>8574986</v>
      </c>
      <c r="K74" s="441">
        <f t="shared" si="14"/>
        <v>8574986</v>
      </c>
      <c r="L74" s="478"/>
      <c r="M74" s="441">
        <f t="shared" si="15"/>
        <v>8574986</v>
      </c>
      <c r="N74" s="478"/>
      <c r="O74" s="443">
        <f t="shared" si="16"/>
        <v>8574986</v>
      </c>
      <c r="P74" s="478">
        <v>12996395</v>
      </c>
      <c r="Q74" s="441">
        <f t="shared" si="17"/>
        <v>21571381</v>
      </c>
      <c r="R74" s="450"/>
      <c r="S74" s="441">
        <f t="shared" si="18"/>
        <v>21571381</v>
      </c>
      <c r="T74" s="450"/>
      <c r="U74" s="441">
        <f t="shared" si="19"/>
        <v>21571381</v>
      </c>
      <c r="V74" s="450"/>
      <c r="W74" s="441">
        <f t="shared" si="20"/>
        <v>21571381</v>
      </c>
      <c r="X74" s="450">
        <v>10339284</v>
      </c>
      <c r="Y74" s="550">
        <f t="shared" si="21"/>
        <v>31910665</v>
      </c>
      <c r="Z74" s="450"/>
      <c r="AA74" s="550">
        <f t="shared" si="22"/>
        <v>31910665</v>
      </c>
      <c r="AB74" s="450"/>
      <c r="AC74" s="550">
        <f t="shared" si="23"/>
        <v>31910665</v>
      </c>
      <c r="AD74" s="551">
        <f t="shared" si="24"/>
        <v>0.13311819750620291</v>
      </c>
      <c r="AE74" s="475">
        <f t="shared" si="2"/>
        <v>207806110</v>
      </c>
      <c r="AF74" s="451">
        <f t="shared" si="25"/>
        <v>0.86688180249379709</v>
      </c>
    </row>
    <row r="75" spans="2:32" x14ac:dyDescent="0.2">
      <c r="B75" s="438" t="s">
        <v>106</v>
      </c>
      <c r="C75" s="427">
        <v>363537117</v>
      </c>
      <c r="D75" s="439">
        <v>0</v>
      </c>
      <c r="E75" s="544">
        <v>0</v>
      </c>
      <c r="F75" s="390">
        <f t="shared" si="12"/>
        <v>363537117</v>
      </c>
      <c r="G75" s="443">
        <v>0</v>
      </c>
      <c r="H75" s="441">
        <v>0</v>
      </c>
      <c r="I75" s="443">
        <f t="shared" si="13"/>
        <v>0</v>
      </c>
      <c r="J75" s="441">
        <v>0</v>
      </c>
      <c r="K75" s="441">
        <f t="shared" si="14"/>
        <v>0</v>
      </c>
      <c r="L75" s="478"/>
      <c r="M75" s="441">
        <f t="shared" si="15"/>
        <v>0</v>
      </c>
      <c r="N75" s="478"/>
      <c r="O75" s="443">
        <f t="shared" si="16"/>
        <v>0</v>
      </c>
      <c r="P75" s="478"/>
      <c r="Q75" s="441">
        <f t="shared" si="17"/>
        <v>0</v>
      </c>
      <c r="R75" s="450"/>
      <c r="S75" s="441">
        <f t="shared" si="18"/>
        <v>0</v>
      </c>
      <c r="T75" s="450">
        <v>22963648</v>
      </c>
      <c r="U75" s="441">
        <f t="shared" si="19"/>
        <v>22963648</v>
      </c>
      <c r="V75" s="450"/>
      <c r="W75" s="441">
        <f t="shared" si="20"/>
        <v>22963648</v>
      </c>
      <c r="X75" s="450"/>
      <c r="Y75" s="550">
        <f t="shared" si="21"/>
        <v>22963648</v>
      </c>
      <c r="Z75" s="450"/>
      <c r="AA75" s="550">
        <f t="shared" si="22"/>
        <v>22963648</v>
      </c>
      <c r="AB75" s="450"/>
      <c r="AC75" s="550">
        <f t="shared" si="23"/>
        <v>22963648</v>
      </c>
      <c r="AD75" s="551">
        <f t="shared" si="24"/>
        <v>6.3167272133040547E-2</v>
      </c>
      <c r="AE75" s="475">
        <f t="shared" si="2"/>
        <v>340573469</v>
      </c>
      <c r="AF75" s="451">
        <f t="shared" si="25"/>
        <v>0.93683272786695948</v>
      </c>
    </row>
    <row r="76" spans="2:32" x14ac:dyDescent="0.2">
      <c r="B76" s="438" t="s">
        <v>107</v>
      </c>
      <c r="C76" s="427">
        <v>363537118</v>
      </c>
      <c r="D76" s="439">
        <f>500000000+800000000</f>
        <v>1300000000</v>
      </c>
      <c r="E76" s="544">
        <v>0</v>
      </c>
      <c r="F76" s="390">
        <f t="shared" si="12"/>
        <v>1663537118</v>
      </c>
      <c r="G76" s="433">
        <v>152545952</v>
      </c>
      <c r="H76" s="441">
        <v>0</v>
      </c>
      <c r="I76" s="443">
        <f t="shared" si="13"/>
        <v>152545952</v>
      </c>
      <c r="J76" s="441">
        <v>0</v>
      </c>
      <c r="K76" s="441">
        <f t="shared" si="14"/>
        <v>152545952</v>
      </c>
      <c r="L76" s="478">
        <v>1364800</v>
      </c>
      <c r="M76" s="441">
        <f t="shared" si="15"/>
        <v>153910752</v>
      </c>
      <c r="N76" s="478">
        <v>705296824</v>
      </c>
      <c r="O76" s="443">
        <f t="shared" si="16"/>
        <v>859207576</v>
      </c>
      <c r="P76" s="478"/>
      <c r="Q76" s="441">
        <f t="shared" si="17"/>
        <v>859207576</v>
      </c>
      <c r="R76" s="450"/>
      <c r="S76" s="441">
        <f t="shared" si="18"/>
        <v>859207576</v>
      </c>
      <c r="T76" s="450"/>
      <c r="U76" s="441">
        <f t="shared" si="19"/>
        <v>859207576</v>
      </c>
      <c r="V76" s="450">
        <v>777882215.62</v>
      </c>
      <c r="W76" s="441">
        <f t="shared" si="20"/>
        <v>1637089791.6199999</v>
      </c>
      <c r="X76" s="450"/>
      <c r="Y76" s="550">
        <f t="shared" si="21"/>
        <v>1637089791.6199999</v>
      </c>
      <c r="Z76" s="450"/>
      <c r="AA76" s="550">
        <f t="shared" si="22"/>
        <v>1637089791.6199999</v>
      </c>
      <c r="AB76" s="450"/>
      <c r="AC76" s="550">
        <f t="shared" si="23"/>
        <v>1637089791.6199999</v>
      </c>
      <c r="AD76" s="551">
        <f t="shared" si="24"/>
        <v>0.98410175156668789</v>
      </c>
      <c r="AE76" s="475">
        <f t="shared" si="2"/>
        <v>26447326.380000114</v>
      </c>
      <c r="AF76" s="451">
        <f t="shared" si="25"/>
        <v>1.5898248433312154E-2</v>
      </c>
    </row>
    <row r="77" spans="2:32" x14ac:dyDescent="0.2">
      <c r="B77" s="438" t="s">
        <v>108</v>
      </c>
      <c r="C77" s="427">
        <v>1503713208</v>
      </c>
      <c r="D77" s="439">
        <v>0</v>
      </c>
      <c r="E77" s="544">
        <v>0</v>
      </c>
      <c r="F77" s="390">
        <f t="shared" si="12"/>
        <v>1503713208</v>
      </c>
      <c r="G77" s="443">
        <v>0</v>
      </c>
      <c r="H77" s="441">
        <v>0</v>
      </c>
      <c r="I77" s="443">
        <f t="shared" si="13"/>
        <v>0</v>
      </c>
      <c r="J77" s="441">
        <v>0</v>
      </c>
      <c r="K77" s="441">
        <f t="shared" si="14"/>
        <v>0</v>
      </c>
      <c r="L77" s="478"/>
      <c r="M77" s="441">
        <f t="shared" si="15"/>
        <v>0</v>
      </c>
      <c r="N77" s="478"/>
      <c r="O77" s="450"/>
      <c r="P77" s="478"/>
      <c r="Q77" s="441">
        <f t="shared" si="17"/>
        <v>0</v>
      </c>
      <c r="R77" s="450"/>
      <c r="S77" s="441">
        <f t="shared" si="18"/>
        <v>0</v>
      </c>
      <c r="T77" s="450">
        <v>0</v>
      </c>
      <c r="U77" s="441">
        <f t="shared" si="19"/>
        <v>0</v>
      </c>
      <c r="V77" s="450"/>
      <c r="W77" s="441">
        <f t="shared" si="20"/>
        <v>0</v>
      </c>
      <c r="X77" s="450"/>
      <c r="Y77" s="550">
        <f t="shared" si="21"/>
        <v>0</v>
      </c>
      <c r="Z77" s="450"/>
      <c r="AA77" s="550">
        <f t="shared" si="22"/>
        <v>0</v>
      </c>
      <c r="AB77" s="450"/>
      <c r="AC77" s="550">
        <f t="shared" si="23"/>
        <v>0</v>
      </c>
      <c r="AD77" s="551">
        <f t="shared" si="24"/>
        <v>0</v>
      </c>
      <c r="AE77" s="475">
        <f t="shared" si="2"/>
        <v>1503713208</v>
      </c>
      <c r="AF77" s="451">
        <f t="shared" si="25"/>
        <v>1</v>
      </c>
    </row>
    <row r="78" spans="2:32" x14ac:dyDescent="0.2">
      <c r="B78" s="438" t="s">
        <v>109</v>
      </c>
      <c r="C78" s="427">
        <v>1503713212</v>
      </c>
      <c r="D78" s="439">
        <v>0</v>
      </c>
      <c r="E78" s="544">
        <f>500000000+800000000</f>
        <v>1300000000</v>
      </c>
      <c r="F78" s="390">
        <f t="shared" si="12"/>
        <v>203713212</v>
      </c>
      <c r="G78" s="443">
        <v>0</v>
      </c>
      <c r="H78" s="441">
        <v>0</v>
      </c>
      <c r="I78" s="443">
        <f t="shared" si="13"/>
        <v>0</v>
      </c>
      <c r="J78" s="441">
        <v>0</v>
      </c>
      <c r="K78" s="441">
        <f t="shared" si="14"/>
        <v>0</v>
      </c>
      <c r="L78" s="478"/>
      <c r="M78" s="441">
        <f t="shared" si="15"/>
        <v>0</v>
      </c>
      <c r="N78" s="478"/>
      <c r="O78" s="450"/>
      <c r="P78" s="478"/>
      <c r="Q78" s="441">
        <f t="shared" si="17"/>
        <v>0</v>
      </c>
      <c r="R78" s="450"/>
      <c r="S78" s="441">
        <f t="shared" si="18"/>
        <v>0</v>
      </c>
      <c r="T78" s="450">
        <v>0</v>
      </c>
      <c r="U78" s="441">
        <f t="shared" si="19"/>
        <v>0</v>
      </c>
      <c r="V78" s="450"/>
      <c r="W78" s="441">
        <f t="shared" si="20"/>
        <v>0</v>
      </c>
      <c r="X78" s="450"/>
      <c r="Y78" s="550">
        <f t="shared" si="21"/>
        <v>0</v>
      </c>
      <c r="Z78" s="450"/>
      <c r="AA78" s="550">
        <f t="shared" si="22"/>
        <v>0</v>
      </c>
      <c r="AB78" s="450"/>
      <c r="AC78" s="550">
        <f t="shared" si="23"/>
        <v>0</v>
      </c>
      <c r="AD78" s="551">
        <f t="shared" si="24"/>
        <v>0</v>
      </c>
      <c r="AE78" s="475">
        <f t="shared" si="2"/>
        <v>203713212</v>
      </c>
      <c r="AF78" s="451">
        <f t="shared" si="25"/>
        <v>1</v>
      </c>
    </row>
    <row r="79" spans="2:32" x14ac:dyDescent="0.2">
      <c r="B79" s="438" t="s">
        <v>110</v>
      </c>
      <c r="C79" s="427">
        <v>91373752</v>
      </c>
      <c r="D79" s="439">
        <v>0</v>
      </c>
      <c r="E79" s="544">
        <v>0</v>
      </c>
      <c r="F79" s="390">
        <f t="shared" si="12"/>
        <v>91373752</v>
      </c>
      <c r="G79" s="443">
        <v>0</v>
      </c>
      <c r="H79" s="441">
        <v>0</v>
      </c>
      <c r="I79" s="443">
        <f t="shared" si="13"/>
        <v>0</v>
      </c>
      <c r="J79" s="441">
        <v>0</v>
      </c>
      <c r="K79" s="441">
        <f t="shared" si="14"/>
        <v>0</v>
      </c>
      <c r="L79" s="478">
        <v>87661350</v>
      </c>
      <c r="M79" s="441">
        <f t="shared" si="15"/>
        <v>87661350</v>
      </c>
      <c r="N79" s="478"/>
      <c r="O79" s="443">
        <f>+M79+N79</f>
        <v>87661350</v>
      </c>
      <c r="P79" s="478">
        <v>2148276</v>
      </c>
      <c r="Q79" s="441">
        <f t="shared" si="17"/>
        <v>89809626</v>
      </c>
      <c r="R79" s="450"/>
      <c r="S79" s="441">
        <f t="shared" si="18"/>
        <v>89809626</v>
      </c>
      <c r="T79" s="450">
        <v>0</v>
      </c>
      <c r="U79" s="441">
        <f t="shared" si="19"/>
        <v>89809626</v>
      </c>
      <c r="V79" s="450"/>
      <c r="W79" s="441">
        <f t="shared" si="20"/>
        <v>89809626</v>
      </c>
      <c r="X79" s="450"/>
      <c r="Y79" s="550">
        <f t="shared" si="21"/>
        <v>89809626</v>
      </c>
      <c r="Z79" s="450"/>
      <c r="AA79" s="550">
        <f t="shared" si="22"/>
        <v>89809626</v>
      </c>
      <c r="AB79" s="450"/>
      <c r="AC79" s="550">
        <f t="shared" si="23"/>
        <v>89809626</v>
      </c>
      <c r="AD79" s="551">
        <f t="shared" si="24"/>
        <v>0.98288210820105104</v>
      </c>
      <c r="AE79" s="475">
        <f t="shared" si="2"/>
        <v>1564126</v>
      </c>
      <c r="AF79" s="451">
        <f t="shared" si="25"/>
        <v>1.7117891798949004E-2</v>
      </c>
    </row>
    <row r="80" spans="2:32" ht="13.5" thickBot="1" x14ac:dyDescent="0.25">
      <c r="B80" s="438" t="s">
        <v>111</v>
      </c>
      <c r="C80" s="461">
        <v>3450000</v>
      </c>
      <c r="D80" s="439">
        <v>0</v>
      </c>
      <c r="E80" s="544">
        <v>0</v>
      </c>
      <c r="F80" s="390">
        <f t="shared" si="12"/>
        <v>3450000</v>
      </c>
      <c r="G80" s="443">
        <v>0</v>
      </c>
      <c r="H80" s="460">
        <v>0</v>
      </c>
      <c r="I80" s="443">
        <f t="shared" si="13"/>
        <v>0</v>
      </c>
      <c r="J80" s="460">
        <v>525400</v>
      </c>
      <c r="K80" s="495">
        <f>+I80+J80</f>
        <v>525400</v>
      </c>
      <c r="L80" s="495">
        <v>0</v>
      </c>
      <c r="M80" s="559">
        <f t="shared" si="15"/>
        <v>525400</v>
      </c>
      <c r="N80" s="495"/>
      <c r="O80" s="559">
        <f>+M80+N80</f>
        <v>525400</v>
      </c>
      <c r="P80" s="495"/>
      <c r="Q80" s="460">
        <f t="shared" si="17"/>
        <v>525400</v>
      </c>
      <c r="R80" s="560">
        <v>701300</v>
      </c>
      <c r="S80" s="559">
        <f t="shared" si="18"/>
        <v>1226700</v>
      </c>
      <c r="T80" s="560">
        <v>0</v>
      </c>
      <c r="U80" s="559">
        <f t="shared" si="19"/>
        <v>1226700</v>
      </c>
      <c r="V80" s="560">
        <v>1380400</v>
      </c>
      <c r="W80" s="495">
        <f>+U80+V80</f>
        <v>2607100</v>
      </c>
      <c r="X80" s="560"/>
      <c r="Y80" s="495">
        <f t="shared" si="21"/>
        <v>2607100</v>
      </c>
      <c r="Z80" s="560"/>
      <c r="AA80" s="495">
        <f t="shared" si="22"/>
        <v>2607100</v>
      </c>
      <c r="AB80" s="560"/>
      <c r="AC80" s="495">
        <f t="shared" si="23"/>
        <v>2607100</v>
      </c>
      <c r="AD80" s="561">
        <f>+AC80/F80</f>
        <v>0.75568115942028991</v>
      </c>
      <c r="AE80" s="495">
        <f t="shared" si="2"/>
        <v>842900</v>
      </c>
      <c r="AF80" s="496">
        <f t="shared" si="25"/>
        <v>0.24431884057971015</v>
      </c>
    </row>
    <row r="81" spans="2:32" ht="13.5" thickBot="1" x14ac:dyDescent="0.25">
      <c r="B81" s="562" t="s">
        <v>64</v>
      </c>
      <c r="C81" s="410">
        <f>+C82</f>
        <v>15928859973</v>
      </c>
      <c r="D81" s="520">
        <f>+D82</f>
        <v>0</v>
      </c>
      <c r="E81" s="412">
        <f>+E82</f>
        <v>111175942</v>
      </c>
      <c r="F81" s="412">
        <f>+F82</f>
        <v>15817684031</v>
      </c>
      <c r="G81" s="563">
        <f>+G82</f>
        <v>0</v>
      </c>
      <c r="H81" s="520">
        <f t="shared" ref="H81:AC81" si="26">+H82</f>
        <v>0</v>
      </c>
      <c r="I81" s="520">
        <f t="shared" si="26"/>
        <v>0</v>
      </c>
      <c r="J81" s="520">
        <f t="shared" si="26"/>
        <v>0</v>
      </c>
      <c r="K81" s="564">
        <f t="shared" si="26"/>
        <v>0</v>
      </c>
      <c r="L81" s="565">
        <f t="shared" si="26"/>
        <v>0</v>
      </c>
      <c r="M81" s="564">
        <f t="shared" si="26"/>
        <v>0</v>
      </c>
      <c r="N81" s="565">
        <f t="shared" si="26"/>
        <v>0</v>
      </c>
      <c r="O81" s="566">
        <f t="shared" si="26"/>
        <v>0</v>
      </c>
      <c r="P81" s="460">
        <f t="shared" si="26"/>
        <v>0</v>
      </c>
      <c r="Q81" s="460">
        <f t="shared" si="26"/>
        <v>0</v>
      </c>
      <c r="R81" s="490">
        <f t="shared" si="26"/>
        <v>0</v>
      </c>
      <c r="S81" s="460">
        <f t="shared" si="26"/>
        <v>0</v>
      </c>
      <c r="T81" s="490">
        <f t="shared" si="26"/>
        <v>0</v>
      </c>
      <c r="U81" s="460">
        <f t="shared" si="26"/>
        <v>0</v>
      </c>
      <c r="V81" s="490">
        <f t="shared" si="26"/>
        <v>0</v>
      </c>
      <c r="W81" s="460">
        <f t="shared" si="26"/>
        <v>0</v>
      </c>
      <c r="X81" s="490">
        <f t="shared" si="26"/>
        <v>0</v>
      </c>
      <c r="Y81" s="460">
        <f t="shared" si="26"/>
        <v>0</v>
      </c>
      <c r="Z81" s="490">
        <f t="shared" si="26"/>
        <v>0</v>
      </c>
      <c r="AA81" s="460">
        <f t="shared" si="26"/>
        <v>0</v>
      </c>
      <c r="AB81" s="490">
        <f t="shared" si="26"/>
        <v>0</v>
      </c>
      <c r="AC81" s="460">
        <f t="shared" si="26"/>
        <v>0</v>
      </c>
      <c r="AD81" s="567">
        <f t="shared" si="24"/>
        <v>0</v>
      </c>
      <c r="AE81" s="568">
        <f t="shared" si="2"/>
        <v>15817684031</v>
      </c>
      <c r="AF81" s="463">
        <f t="shared" si="3"/>
        <v>1</v>
      </c>
    </row>
    <row r="82" spans="2:32" ht="13.5" thickBot="1" x14ac:dyDescent="0.25">
      <c r="B82" s="426" t="s">
        <v>65</v>
      </c>
      <c r="C82" s="435">
        <v>15928859973</v>
      </c>
      <c r="D82" s="569">
        <v>0</v>
      </c>
      <c r="E82" s="544">
        <v>111175942</v>
      </c>
      <c r="F82" s="431">
        <f>+C82+D82-E82</f>
        <v>15817684031</v>
      </c>
      <c r="G82" s="570">
        <v>0</v>
      </c>
      <c r="H82" s="571">
        <v>0</v>
      </c>
      <c r="I82" s="572">
        <f>+G82+H82</f>
        <v>0</v>
      </c>
      <c r="J82" s="573">
        <v>0</v>
      </c>
      <c r="K82" s="572">
        <f>+I82+J82</f>
        <v>0</v>
      </c>
      <c r="L82" s="574">
        <v>0</v>
      </c>
      <c r="M82" s="575">
        <f>+K82+L82</f>
        <v>0</v>
      </c>
      <c r="N82" s="574">
        <v>0</v>
      </c>
      <c r="O82" s="576">
        <f>+M82+N82</f>
        <v>0</v>
      </c>
      <c r="P82" s="577">
        <v>0</v>
      </c>
      <c r="Q82" s="578">
        <f>+O82+P82</f>
        <v>0</v>
      </c>
      <c r="R82" s="460"/>
      <c r="S82" s="579">
        <f t="shared" ref="S82:S87" si="27">+Q82+R82</f>
        <v>0</v>
      </c>
      <c r="T82" s="460"/>
      <c r="U82" s="508">
        <f>+S82+T82</f>
        <v>0</v>
      </c>
      <c r="V82" s="423"/>
      <c r="W82" s="508">
        <f>+U82+V82</f>
        <v>0</v>
      </c>
      <c r="X82" s="423"/>
      <c r="Y82" s="508">
        <f>+W82+X82</f>
        <v>0</v>
      </c>
      <c r="Z82" s="423"/>
      <c r="AA82" s="508">
        <f>+Y82+Z82</f>
        <v>0</v>
      </c>
      <c r="AB82" s="460"/>
      <c r="AC82" s="508">
        <f>+AA82+AB82</f>
        <v>0</v>
      </c>
      <c r="AD82" s="494">
        <f t="shared" si="24"/>
        <v>0</v>
      </c>
      <c r="AE82" s="387">
        <f t="shared" si="2"/>
        <v>15817684031</v>
      </c>
      <c r="AF82" s="424">
        <f t="shared" si="3"/>
        <v>1</v>
      </c>
    </row>
    <row r="83" spans="2:32" ht="13.5" thickBot="1" x14ac:dyDescent="0.25">
      <c r="B83" s="562" t="s">
        <v>74</v>
      </c>
      <c r="C83" s="410">
        <f>SUM(C84:C84)</f>
        <v>66640000</v>
      </c>
      <c r="D83" s="520">
        <f>+D84</f>
        <v>0</v>
      </c>
      <c r="E83" s="498">
        <f>+E84</f>
        <v>0</v>
      </c>
      <c r="F83" s="412">
        <f>SUM(F84:F84)</f>
        <v>66640000</v>
      </c>
      <c r="G83" s="580">
        <f t="shared" ref="G83:AC83" si="28">+G84</f>
        <v>0</v>
      </c>
      <c r="H83" s="499">
        <f t="shared" si="28"/>
        <v>10620750</v>
      </c>
      <c r="I83" s="411">
        <f t="shared" si="28"/>
        <v>10620750</v>
      </c>
      <c r="J83" s="581">
        <f t="shared" si="28"/>
        <v>0</v>
      </c>
      <c r="K83" s="468">
        <f t="shared" si="28"/>
        <v>10620750</v>
      </c>
      <c r="L83" s="498">
        <f t="shared" si="28"/>
        <v>0</v>
      </c>
      <c r="M83" s="468">
        <f t="shared" si="28"/>
        <v>10620750</v>
      </c>
      <c r="N83" s="498">
        <f t="shared" si="28"/>
        <v>0</v>
      </c>
      <c r="O83" s="469">
        <f t="shared" si="28"/>
        <v>10620750</v>
      </c>
      <c r="P83" s="411">
        <f t="shared" si="28"/>
        <v>7229250</v>
      </c>
      <c r="Q83" s="470">
        <f t="shared" si="28"/>
        <v>17850000</v>
      </c>
      <c r="R83" s="411">
        <f t="shared" si="28"/>
        <v>0</v>
      </c>
      <c r="S83" s="412">
        <f t="shared" si="28"/>
        <v>17850000</v>
      </c>
      <c r="T83" s="411">
        <f t="shared" si="28"/>
        <v>0</v>
      </c>
      <c r="U83" s="411">
        <f t="shared" si="28"/>
        <v>17850000</v>
      </c>
      <c r="V83" s="499">
        <f t="shared" si="28"/>
        <v>0</v>
      </c>
      <c r="W83" s="468">
        <f t="shared" si="28"/>
        <v>17850000</v>
      </c>
      <c r="X83" s="499">
        <f t="shared" si="28"/>
        <v>13090000</v>
      </c>
      <c r="Y83" s="411">
        <f t="shared" si="28"/>
        <v>30940000</v>
      </c>
      <c r="Z83" s="411">
        <f t="shared" si="28"/>
        <v>0</v>
      </c>
      <c r="AA83" s="470">
        <f t="shared" si="28"/>
        <v>30940000</v>
      </c>
      <c r="AB83" s="411">
        <f t="shared" si="28"/>
        <v>0</v>
      </c>
      <c r="AC83" s="411">
        <f t="shared" si="28"/>
        <v>30940000</v>
      </c>
      <c r="AD83" s="413">
        <f t="shared" si="24"/>
        <v>0.4642857142857143</v>
      </c>
      <c r="AE83" s="410">
        <f t="shared" si="2"/>
        <v>35700000</v>
      </c>
      <c r="AF83" s="413">
        <f t="shared" si="3"/>
        <v>0.5357142857142857</v>
      </c>
    </row>
    <row r="84" spans="2:32" ht="13.5" thickBot="1" x14ac:dyDescent="0.25">
      <c r="B84" s="582" t="s">
        <v>75</v>
      </c>
      <c r="C84" s="583">
        <v>66640000</v>
      </c>
      <c r="D84" s="584">
        <v>0</v>
      </c>
      <c r="E84" s="585">
        <v>0</v>
      </c>
      <c r="F84" s="390">
        <f>+C84+D84-E84</f>
        <v>66640000</v>
      </c>
      <c r="G84" s="586">
        <v>0</v>
      </c>
      <c r="H84" s="432">
        <v>10620750</v>
      </c>
      <c r="I84" s="555">
        <f>+G84+H84</f>
        <v>10620750</v>
      </c>
      <c r="J84" s="587">
        <v>0</v>
      </c>
      <c r="K84" s="577">
        <f>+I84+J84</f>
        <v>10620750</v>
      </c>
      <c r="L84" s="588">
        <v>0</v>
      </c>
      <c r="M84" s="577">
        <f>+K84+L84</f>
        <v>10620750</v>
      </c>
      <c r="N84" s="588">
        <v>0</v>
      </c>
      <c r="O84" s="579">
        <f>+M84+N84</f>
        <v>10620750</v>
      </c>
      <c r="P84" s="430">
        <v>7229250</v>
      </c>
      <c r="Q84" s="578">
        <f>+O84+P84</f>
        <v>17850000</v>
      </c>
      <c r="R84" s="430">
        <v>0</v>
      </c>
      <c r="S84" s="579">
        <f t="shared" si="27"/>
        <v>17850000</v>
      </c>
      <c r="T84" s="432">
        <v>0</v>
      </c>
      <c r="U84" s="508">
        <f>+S84+T84</f>
        <v>17850000</v>
      </c>
      <c r="V84" s="432">
        <v>0</v>
      </c>
      <c r="W84" s="577">
        <f>+U84+V84</f>
        <v>17850000</v>
      </c>
      <c r="X84" s="432">
        <v>13090000</v>
      </c>
      <c r="Y84" s="577">
        <f>+W84+X84</f>
        <v>30940000</v>
      </c>
      <c r="Z84" s="432">
        <v>0</v>
      </c>
      <c r="AA84" s="577">
        <f>+Y84+Z84</f>
        <v>30940000</v>
      </c>
      <c r="AB84" s="432">
        <v>0</v>
      </c>
      <c r="AC84" s="508">
        <f>+AA84+AB84</f>
        <v>30940000</v>
      </c>
      <c r="AD84" s="589">
        <f>+AC84/F84</f>
        <v>0.4642857142857143</v>
      </c>
      <c r="AE84" s="387">
        <f t="shared" si="2"/>
        <v>35700000</v>
      </c>
      <c r="AF84" s="424">
        <f t="shared" si="3"/>
        <v>0.5357142857142857</v>
      </c>
    </row>
    <row r="85" spans="2:32" ht="13.5" thickBot="1" x14ac:dyDescent="0.25">
      <c r="B85" s="425" t="s">
        <v>60</v>
      </c>
      <c r="C85" s="410">
        <f>SUM(C86:C87)</f>
        <v>3596747</v>
      </c>
      <c r="D85" s="411">
        <f>SUM(D86:D87)</f>
        <v>1743757</v>
      </c>
      <c r="E85" s="498">
        <f>SUM(E86:E87)</f>
        <v>0</v>
      </c>
      <c r="F85" s="412">
        <f>SUM(F86:F87)</f>
        <v>5340504</v>
      </c>
      <c r="G85" s="412">
        <f>SUM(G86:G87)</f>
        <v>3596747</v>
      </c>
      <c r="H85" s="581">
        <f>SUM(H86:H86)</f>
        <v>0</v>
      </c>
      <c r="I85" s="411">
        <f>SUM(I86:I87)</f>
        <v>3596747</v>
      </c>
      <c r="J85" s="499">
        <f>SUM(J86:J87)</f>
        <v>0</v>
      </c>
      <c r="K85" s="590">
        <f>SUM(K86:K87)</f>
        <v>3596747</v>
      </c>
      <c r="L85" s="411">
        <f>+L86</f>
        <v>0</v>
      </c>
      <c r="M85" s="590">
        <f>SUM(M86:M87)</f>
        <v>3596747</v>
      </c>
      <c r="N85" s="498">
        <f>SUM(N86:N86)</f>
        <v>0</v>
      </c>
      <c r="O85" s="590">
        <f>SUM(O86:O87)</f>
        <v>3596747</v>
      </c>
      <c r="P85" s="411">
        <f>+P86</f>
        <v>0</v>
      </c>
      <c r="Q85" s="499">
        <f>SUM(Q86:Q87)</f>
        <v>3596747</v>
      </c>
      <c r="R85" s="411">
        <f>SUM(R86:R87)</f>
        <v>1743757</v>
      </c>
      <c r="S85" s="412">
        <f>SUM(S86:S87)</f>
        <v>5340504</v>
      </c>
      <c r="T85" s="499">
        <f>SUM(T86:T86)</f>
        <v>0</v>
      </c>
      <c r="U85" s="411">
        <f>SUM(U86:U87)</f>
        <v>5340504</v>
      </c>
      <c r="V85" s="499">
        <f>SUM(V86:V86)</f>
        <v>0</v>
      </c>
      <c r="W85" s="411">
        <f>SUM(W86:W87)</f>
        <v>5340504</v>
      </c>
      <c r="X85" s="499">
        <f>SUM(X86:X86)</f>
        <v>0</v>
      </c>
      <c r="Y85" s="411">
        <f>SUM(Y86:Y87)</f>
        <v>5340504</v>
      </c>
      <c r="Z85" s="499">
        <f>SUM(Z86:Z87)</f>
        <v>0</v>
      </c>
      <c r="AA85" s="411">
        <f>SUM(AA86:AA87)</f>
        <v>5340504</v>
      </c>
      <c r="AB85" s="499"/>
      <c r="AC85" s="411">
        <f>SUM(AC86:AC87)</f>
        <v>5340504</v>
      </c>
      <c r="AD85" s="463">
        <f t="shared" si="24"/>
        <v>1</v>
      </c>
      <c r="AE85" s="410">
        <f t="shared" si="2"/>
        <v>0</v>
      </c>
      <c r="AF85" s="413">
        <f t="shared" si="3"/>
        <v>0</v>
      </c>
    </row>
    <row r="86" spans="2:32" x14ac:dyDescent="0.2">
      <c r="B86" s="591" t="s">
        <v>75</v>
      </c>
      <c r="C86" s="503">
        <v>3596747</v>
      </c>
      <c r="D86" s="505">
        <v>0</v>
      </c>
      <c r="E86" s="592">
        <v>0</v>
      </c>
      <c r="F86" s="593">
        <f>+C86+D86-E86</f>
        <v>3596747</v>
      </c>
      <c r="G86" s="509">
        <v>3596747</v>
      </c>
      <c r="H86" s="594">
        <v>0</v>
      </c>
      <c r="I86" s="508">
        <f>+G86+H86</f>
        <v>3596747</v>
      </c>
      <c r="J86" s="509">
        <v>0</v>
      </c>
      <c r="K86" s="508">
        <f>+I86+J86</f>
        <v>3596747</v>
      </c>
      <c r="L86" s="508">
        <v>0</v>
      </c>
      <c r="M86" s="508">
        <f>+K86+L86</f>
        <v>3596747</v>
      </c>
      <c r="N86" s="594">
        <v>0</v>
      </c>
      <c r="O86" s="593">
        <f>+M86+N86</f>
        <v>3596747</v>
      </c>
      <c r="P86" s="508">
        <v>0</v>
      </c>
      <c r="Q86" s="509">
        <f>+O86+P86</f>
        <v>3596747</v>
      </c>
      <c r="R86" s="508">
        <v>0</v>
      </c>
      <c r="S86" s="508">
        <f t="shared" si="27"/>
        <v>3596747</v>
      </c>
      <c r="T86" s="508">
        <v>0</v>
      </c>
      <c r="U86" s="508">
        <f>+S86+T86</f>
        <v>3596747</v>
      </c>
      <c r="V86" s="508">
        <v>0</v>
      </c>
      <c r="W86" s="508">
        <f>+U86+V86</f>
        <v>3596747</v>
      </c>
      <c r="X86" s="508">
        <v>0</v>
      </c>
      <c r="Y86" s="508">
        <f>+W86+X86</f>
        <v>3596747</v>
      </c>
      <c r="Z86" s="509">
        <v>0</v>
      </c>
      <c r="AA86" s="508">
        <f>+Y86+Z86</f>
        <v>3596747</v>
      </c>
      <c r="AB86" s="509">
        <v>0</v>
      </c>
      <c r="AC86" s="508">
        <f>+AA86+AB86</f>
        <v>3596747</v>
      </c>
      <c r="AD86" s="510">
        <f t="shared" si="24"/>
        <v>1</v>
      </c>
      <c r="AE86" s="503">
        <f t="shared" si="2"/>
        <v>0</v>
      </c>
      <c r="AF86" s="510">
        <f t="shared" si="3"/>
        <v>0</v>
      </c>
    </row>
    <row r="87" spans="2:32" ht="13.5" thickBot="1" x14ac:dyDescent="0.25">
      <c r="B87" s="595" t="s">
        <v>116</v>
      </c>
      <c r="C87" s="387">
        <v>0</v>
      </c>
      <c r="D87" s="459">
        <v>1743757</v>
      </c>
      <c r="E87" s="534"/>
      <c r="F87" s="462">
        <f>+C87+D87-E87</f>
        <v>1743757</v>
      </c>
      <c r="G87" s="423"/>
      <c r="H87" s="574"/>
      <c r="I87" s="555"/>
      <c r="J87" s="423"/>
      <c r="K87" s="555">
        <f>+I87+J87</f>
        <v>0</v>
      </c>
      <c r="L87" s="555"/>
      <c r="M87" s="555"/>
      <c r="N87" s="575"/>
      <c r="O87" s="462"/>
      <c r="P87" s="555"/>
      <c r="Q87" s="423"/>
      <c r="R87" s="555">
        <v>1743757</v>
      </c>
      <c r="S87" s="437">
        <f t="shared" si="27"/>
        <v>1743757</v>
      </c>
      <c r="T87" s="460"/>
      <c r="U87" s="437">
        <f>+S87+T87</f>
        <v>1743757</v>
      </c>
      <c r="V87" s="460"/>
      <c r="W87" s="437">
        <f>+U87+V87</f>
        <v>1743757</v>
      </c>
      <c r="X87" s="460"/>
      <c r="Y87" s="457">
        <f>+W87+X87</f>
        <v>1743757</v>
      </c>
      <c r="Z87" s="423"/>
      <c r="AA87" s="457">
        <f>+Y87+Z87</f>
        <v>1743757</v>
      </c>
      <c r="AB87" s="423"/>
      <c r="AC87" s="457">
        <f>+AA87+AB87</f>
        <v>1743757</v>
      </c>
      <c r="AD87" s="424">
        <f>+AC87/F87</f>
        <v>1</v>
      </c>
      <c r="AE87" s="387"/>
      <c r="AF87" s="436">
        <f t="shared" si="3"/>
        <v>0</v>
      </c>
    </row>
    <row r="88" spans="2:32" ht="13.5" thickBot="1" x14ac:dyDescent="0.25">
      <c r="B88" s="562" t="s">
        <v>76</v>
      </c>
      <c r="C88" s="410">
        <f>SUM(C89:C92)</f>
        <v>2634931674</v>
      </c>
      <c r="D88" s="498">
        <f>SUM(D89:D92)</f>
        <v>0</v>
      </c>
      <c r="E88" s="498">
        <f>SUM(E89:E92)</f>
        <v>0</v>
      </c>
      <c r="F88" s="412">
        <f t="shared" ref="F88:W88" si="29">SUM(F89:F92)</f>
        <v>2634931674</v>
      </c>
      <c r="G88" s="412">
        <f t="shared" si="29"/>
        <v>346252236</v>
      </c>
      <c r="H88" s="411">
        <f t="shared" si="29"/>
        <v>364738594</v>
      </c>
      <c r="I88" s="411">
        <f t="shared" si="29"/>
        <v>710990830</v>
      </c>
      <c r="J88" s="411">
        <f t="shared" si="29"/>
        <v>367239192</v>
      </c>
      <c r="K88" s="411">
        <f t="shared" si="29"/>
        <v>1078230022</v>
      </c>
      <c r="L88" s="411">
        <f t="shared" si="29"/>
        <v>371556840</v>
      </c>
      <c r="M88" s="411">
        <f t="shared" si="29"/>
        <v>1449786862</v>
      </c>
      <c r="N88" s="411">
        <f t="shared" si="29"/>
        <v>324650987</v>
      </c>
      <c r="O88" s="412">
        <f t="shared" si="29"/>
        <v>1774437849</v>
      </c>
      <c r="P88" s="411">
        <f t="shared" si="29"/>
        <v>161567055</v>
      </c>
      <c r="Q88" s="499">
        <f t="shared" si="29"/>
        <v>1936004904</v>
      </c>
      <c r="R88" s="411">
        <f t="shared" si="29"/>
        <v>162288276</v>
      </c>
      <c r="S88" s="412">
        <f t="shared" si="29"/>
        <v>2098293180</v>
      </c>
      <c r="T88" s="411">
        <f t="shared" si="29"/>
        <v>162919345</v>
      </c>
      <c r="U88" s="411">
        <f t="shared" si="29"/>
        <v>2261212525</v>
      </c>
      <c r="V88" s="411">
        <f t="shared" si="29"/>
        <v>142178709</v>
      </c>
      <c r="W88" s="411">
        <f t="shared" si="29"/>
        <v>2403391234</v>
      </c>
      <c r="X88" s="411">
        <f>SUM(X90:X92)</f>
        <v>115770220</v>
      </c>
      <c r="Y88" s="411">
        <f>SUM(Y89:Y92)</f>
        <v>2519161454</v>
      </c>
      <c r="Z88" s="411">
        <f>SUM(Z90:Z92)</f>
        <v>115770220</v>
      </c>
      <c r="AA88" s="411">
        <f>SUM(AA89:AA92)</f>
        <v>2634931674</v>
      </c>
      <c r="AB88" s="411">
        <f>SUM(AB90:AB92)</f>
        <v>0</v>
      </c>
      <c r="AC88" s="411">
        <f>SUM(AC89:AC92)</f>
        <v>2634931674</v>
      </c>
      <c r="AD88" s="413">
        <f>+AC88/F88</f>
        <v>1</v>
      </c>
      <c r="AE88" s="410">
        <f t="shared" si="2"/>
        <v>0</v>
      </c>
      <c r="AF88" s="413">
        <f t="shared" si="3"/>
        <v>0</v>
      </c>
    </row>
    <row r="89" spans="2:32" x14ac:dyDescent="0.2">
      <c r="B89" s="591" t="s">
        <v>70</v>
      </c>
      <c r="C89" s="503">
        <v>30737700</v>
      </c>
      <c r="D89" s="369">
        <v>0</v>
      </c>
      <c r="E89" s="592">
        <v>0</v>
      </c>
      <c r="F89" s="593">
        <f>+C89+D89-E89</f>
        <v>30737700</v>
      </c>
      <c r="G89" s="596">
        <v>6147540</v>
      </c>
      <c r="H89" s="509">
        <v>6147540</v>
      </c>
      <c r="I89" s="508">
        <f t="shared" ref="I89:M92" si="30">+G89+H89</f>
        <v>12295080</v>
      </c>
      <c r="J89" s="509">
        <v>6147540</v>
      </c>
      <c r="K89" s="508">
        <f>+I89+J89</f>
        <v>18442620</v>
      </c>
      <c r="L89" s="508">
        <v>6147540</v>
      </c>
      <c r="M89" s="508">
        <f>+K89+L89</f>
        <v>24590160</v>
      </c>
      <c r="N89" s="508">
        <v>6147540</v>
      </c>
      <c r="O89" s="593">
        <f>+M89+N89</f>
        <v>30737700</v>
      </c>
      <c r="P89" s="508">
        <v>0</v>
      </c>
      <c r="Q89" s="509">
        <f>+O89+P89</f>
        <v>30737700</v>
      </c>
      <c r="R89" s="508">
        <v>0</v>
      </c>
      <c r="S89" s="593">
        <f>+Q89+R89</f>
        <v>30737700</v>
      </c>
      <c r="T89" s="597">
        <v>0</v>
      </c>
      <c r="U89" s="508">
        <f>+S89+T89</f>
        <v>30737700</v>
      </c>
      <c r="V89" s="597">
        <v>0</v>
      </c>
      <c r="W89" s="508">
        <f>+U89+V89</f>
        <v>30737700</v>
      </c>
      <c r="X89" s="597">
        <v>0</v>
      </c>
      <c r="Y89" s="508">
        <f>+W89+X89</f>
        <v>30737700</v>
      </c>
      <c r="Z89" s="597">
        <v>0</v>
      </c>
      <c r="AA89" s="508">
        <f>+Y89+Z89</f>
        <v>30737700</v>
      </c>
      <c r="AB89" s="597">
        <v>0</v>
      </c>
      <c r="AC89" s="508">
        <f>+AA89+AB89</f>
        <v>30737700</v>
      </c>
      <c r="AD89" s="510">
        <f>+AC89/F89</f>
        <v>1</v>
      </c>
      <c r="AE89" s="503">
        <f>+F89-AC89</f>
        <v>0</v>
      </c>
      <c r="AF89" s="510">
        <f>+AE89/F89</f>
        <v>0</v>
      </c>
    </row>
    <row r="90" spans="2:32" x14ac:dyDescent="0.2">
      <c r="B90" s="598" t="s">
        <v>73</v>
      </c>
      <c r="C90" s="453">
        <v>1286176757</v>
      </c>
      <c r="D90" s="484">
        <v>0</v>
      </c>
      <c r="E90" s="599">
        <v>0</v>
      </c>
      <c r="F90" s="390">
        <f>+C90+D90-E90</f>
        <v>1286176757</v>
      </c>
      <c r="G90" s="433">
        <v>120004997</v>
      </c>
      <c r="H90" s="457">
        <v>120005000</v>
      </c>
      <c r="I90" s="441">
        <f t="shared" si="30"/>
        <v>240009997</v>
      </c>
      <c r="J90" s="457">
        <v>120005000</v>
      </c>
      <c r="K90" s="441">
        <f t="shared" si="30"/>
        <v>360014997</v>
      </c>
      <c r="L90" s="457">
        <v>115770220</v>
      </c>
      <c r="M90" s="441">
        <f t="shared" si="30"/>
        <v>475785217</v>
      </c>
      <c r="N90" s="457">
        <v>115770220</v>
      </c>
      <c r="O90" s="390">
        <f>+M90+N90</f>
        <v>591555437</v>
      </c>
      <c r="P90" s="457">
        <v>115770220</v>
      </c>
      <c r="Q90" s="437">
        <f>+O90+P90</f>
        <v>707325657</v>
      </c>
      <c r="R90" s="457">
        <v>115770220</v>
      </c>
      <c r="S90" s="456">
        <f>+Q90+R90</f>
        <v>823095877</v>
      </c>
      <c r="T90" s="600">
        <v>115770220</v>
      </c>
      <c r="U90" s="457">
        <f>+S90+T90</f>
        <v>938866097</v>
      </c>
      <c r="V90" s="600">
        <v>115770220</v>
      </c>
      <c r="W90" s="457">
        <f>+U90+V90</f>
        <v>1054636317</v>
      </c>
      <c r="X90" s="600">
        <v>115770220</v>
      </c>
      <c r="Y90" s="457">
        <f>+W90+X90</f>
        <v>1170406537</v>
      </c>
      <c r="Z90" s="600">
        <v>115770220</v>
      </c>
      <c r="AA90" s="457">
        <f>+Y90+Z90</f>
        <v>1286176757</v>
      </c>
      <c r="AB90" s="601">
        <v>0</v>
      </c>
      <c r="AC90" s="457">
        <f>+AA90+AB90</f>
        <v>1286176757</v>
      </c>
      <c r="AD90" s="424">
        <f t="shared" si="24"/>
        <v>1</v>
      </c>
      <c r="AE90" s="453">
        <f>+F90-AC90</f>
        <v>0</v>
      </c>
      <c r="AF90" s="436">
        <f>+AE90/F90</f>
        <v>0</v>
      </c>
    </row>
    <row r="91" spans="2:32" x14ac:dyDescent="0.2">
      <c r="B91" s="474" t="s">
        <v>78</v>
      </c>
      <c r="C91" s="475">
        <v>923160537</v>
      </c>
      <c r="D91" s="602">
        <v>0</v>
      </c>
      <c r="E91" s="603">
        <v>0</v>
      </c>
      <c r="F91" s="390">
        <f>+C91+D91-E91</f>
        <v>923160537</v>
      </c>
      <c r="G91" s="604">
        <v>174302864</v>
      </c>
      <c r="H91" s="450">
        <v>192789219</v>
      </c>
      <c r="I91" s="441">
        <f t="shared" si="30"/>
        <v>367092083</v>
      </c>
      <c r="J91" s="450">
        <v>195289817</v>
      </c>
      <c r="K91" s="441">
        <f t="shared" si="30"/>
        <v>562381900</v>
      </c>
      <c r="L91" s="478">
        <v>203842245</v>
      </c>
      <c r="M91" s="441">
        <f t="shared" si="30"/>
        <v>766224145</v>
      </c>
      <c r="N91" s="478">
        <v>156936392</v>
      </c>
      <c r="O91" s="390">
        <f>+M91+N91</f>
        <v>923160537</v>
      </c>
      <c r="P91" s="478">
        <v>0</v>
      </c>
      <c r="Q91" s="450">
        <f>+O91+P91</f>
        <v>923160537</v>
      </c>
      <c r="R91" s="478">
        <v>0</v>
      </c>
      <c r="S91" s="604">
        <f>+Q91+R91</f>
        <v>923160537</v>
      </c>
      <c r="T91" s="480">
        <v>0</v>
      </c>
      <c r="U91" s="478">
        <f>+S91+T91</f>
        <v>923160537</v>
      </c>
      <c r="V91" s="480">
        <v>0</v>
      </c>
      <c r="W91" s="478">
        <f>+U91+V91</f>
        <v>923160537</v>
      </c>
      <c r="X91" s="480">
        <v>0</v>
      </c>
      <c r="Y91" s="478">
        <f>+W91+X91</f>
        <v>923160537</v>
      </c>
      <c r="Z91" s="480">
        <v>0</v>
      </c>
      <c r="AA91" s="478">
        <f>+Y91+Z91</f>
        <v>923160537</v>
      </c>
      <c r="AB91" s="480">
        <v>0</v>
      </c>
      <c r="AC91" s="478">
        <f>+AA91+AB91</f>
        <v>923160537</v>
      </c>
      <c r="AD91" s="605">
        <f t="shared" si="24"/>
        <v>1</v>
      </c>
      <c r="AE91" s="475">
        <f>+F91-AC91</f>
        <v>0</v>
      </c>
      <c r="AF91" s="451">
        <f>+AE91/F91</f>
        <v>0</v>
      </c>
    </row>
    <row r="92" spans="2:32" ht="13.5" thickBot="1" x14ac:dyDescent="0.25">
      <c r="B92" s="606" t="s">
        <v>77</v>
      </c>
      <c r="C92" s="607">
        <v>394856680</v>
      </c>
      <c r="D92" s="408">
        <v>0</v>
      </c>
      <c r="E92" s="608">
        <v>0</v>
      </c>
      <c r="F92" s="462">
        <f>+C92+D92-E92</f>
        <v>394856680</v>
      </c>
      <c r="G92" s="609">
        <v>45796835</v>
      </c>
      <c r="H92" s="495">
        <v>45796835</v>
      </c>
      <c r="I92" s="460">
        <f t="shared" si="30"/>
        <v>91593670</v>
      </c>
      <c r="J92" s="495">
        <v>45796835</v>
      </c>
      <c r="K92" s="460">
        <f t="shared" si="30"/>
        <v>137390505</v>
      </c>
      <c r="L92" s="495">
        <v>45796835</v>
      </c>
      <c r="M92" s="460">
        <f t="shared" si="30"/>
        <v>183187340</v>
      </c>
      <c r="N92" s="495">
        <v>45796835</v>
      </c>
      <c r="O92" s="462">
        <f>+M92+N92</f>
        <v>228984175</v>
      </c>
      <c r="P92" s="495">
        <v>45796835</v>
      </c>
      <c r="Q92" s="560">
        <f>+O92+P92</f>
        <v>274781010</v>
      </c>
      <c r="R92" s="495">
        <v>46518056</v>
      </c>
      <c r="S92" s="609">
        <f>+Q92+R92</f>
        <v>321299066</v>
      </c>
      <c r="T92" s="610">
        <v>47149125</v>
      </c>
      <c r="U92" s="495">
        <f>+S92+T92</f>
        <v>368448191</v>
      </c>
      <c r="V92" s="610">
        <v>26408489</v>
      </c>
      <c r="W92" s="495">
        <f>+U92+V92</f>
        <v>394856680</v>
      </c>
      <c r="X92" s="610">
        <v>0</v>
      </c>
      <c r="Y92" s="495">
        <f>+W92+X92</f>
        <v>394856680</v>
      </c>
      <c r="Z92" s="610">
        <v>0</v>
      </c>
      <c r="AA92" s="495">
        <f>+Y92+Z92</f>
        <v>394856680</v>
      </c>
      <c r="AB92" s="610">
        <v>0</v>
      </c>
      <c r="AC92" s="495">
        <f>+AA92+AB92</f>
        <v>394856680</v>
      </c>
      <c r="AD92" s="611">
        <f t="shared" si="24"/>
        <v>1</v>
      </c>
      <c r="AE92" s="607">
        <f>+F92-AC92</f>
        <v>0</v>
      </c>
      <c r="AF92" s="496">
        <f>+AE92/F92</f>
        <v>0</v>
      </c>
    </row>
    <row r="93" spans="2:32" x14ac:dyDescent="0.2">
      <c r="K93" s="612"/>
      <c r="M93" s="612"/>
      <c r="O93" s="612"/>
      <c r="Q93" s="612"/>
      <c r="S93" s="612"/>
      <c r="T93" s="612"/>
      <c r="U93" s="612"/>
      <c r="V93" s="612"/>
      <c r="W93" s="612"/>
      <c r="X93" s="612"/>
      <c r="Y93" s="612"/>
      <c r="Z93" s="612"/>
      <c r="AA93" s="612"/>
      <c r="AB93" s="612"/>
      <c r="AC93" s="612"/>
      <c r="AD93" s="612"/>
      <c r="AE93" s="612"/>
    </row>
    <row r="94" spans="2:32" ht="12.75" customHeight="1" x14ac:dyDescent="0.2">
      <c r="C94" s="613"/>
      <c r="F94" s="613" t="s">
        <v>34</v>
      </c>
      <c r="G94" s="613" t="s">
        <v>34</v>
      </c>
      <c r="H94" s="613" t="s">
        <v>34</v>
      </c>
      <c r="I94" s="613" t="s">
        <v>34</v>
      </c>
      <c r="J94" s="514" t="s">
        <v>34</v>
      </c>
      <c r="K94" s="613" t="s">
        <v>34</v>
      </c>
      <c r="L94" s="423" t="s">
        <v>34</v>
      </c>
      <c r="M94" s="613" t="s">
        <v>34</v>
      </c>
      <c r="O94" s="613" t="s">
        <v>34</v>
      </c>
      <c r="P94" s="613" t="s">
        <v>34</v>
      </c>
      <c r="Q94" s="613" t="s">
        <v>34</v>
      </c>
      <c r="S94" s="612"/>
      <c r="T94" s="612"/>
      <c r="U94" s="514" t="s">
        <v>34</v>
      </c>
      <c r="V94" s="612"/>
      <c r="W94" s="612"/>
      <c r="X94" s="614" t="s">
        <v>34</v>
      </c>
      <c r="Y94" s="612"/>
      <c r="Z94" s="612"/>
      <c r="AA94" s="612"/>
      <c r="AB94" s="612"/>
      <c r="AC94" s="612"/>
      <c r="AD94" s="612"/>
      <c r="AE94" s="612"/>
    </row>
    <row r="95" spans="2:32" ht="12.75" customHeight="1" x14ac:dyDescent="0.2">
      <c r="C95" s="345" t="s">
        <v>34</v>
      </c>
      <c r="D95" s="613" t="s">
        <v>34</v>
      </c>
      <c r="G95" s="514" t="s">
        <v>34</v>
      </c>
      <c r="H95" s="514" t="s">
        <v>34</v>
      </c>
      <c r="J95" s="514" t="s">
        <v>34</v>
      </c>
      <c r="K95" s="612"/>
      <c r="M95" s="612"/>
      <c r="O95" s="612"/>
      <c r="Q95" s="612"/>
      <c r="S95" s="612" t="s">
        <v>34</v>
      </c>
      <c r="T95" s="514" t="s">
        <v>34</v>
      </c>
      <c r="U95" s="612" t="s">
        <v>34</v>
      </c>
      <c r="V95" s="612"/>
      <c r="W95" s="612"/>
      <c r="X95" s="612"/>
      <c r="Y95" s="612"/>
      <c r="Z95" s="612"/>
      <c r="AA95" s="612"/>
      <c r="AB95" s="612"/>
      <c r="AC95" s="612"/>
      <c r="AD95" s="612"/>
      <c r="AE95" s="612"/>
    </row>
    <row r="96" spans="2:32" ht="12.75" customHeight="1" x14ac:dyDescent="0.2">
      <c r="C96" s="532" t="s">
        <v>34</v>
      </c>
      <c r="F96" s="532" t="s">
        <v>34</v>
      </c>
      <c r="G96" s="614" t="s">
        <v>34</v>
      </c>
      <c r="H96" s="614" t="s">
        <v>34</v>
      </c>
      <c r="I96" s="614" t="s">
        <v>34</v>
      </c>
      <c r="J96" s="532" t="s">
        <v>34</v>
      </c>
      <c r="K96" s="614" t="s">
        <v>34</v>
      </c>
      <c r="L96" s="423" t="s">
        <v>34</v>
      </c>
      <c r="M96" s="614" t="s">
        <v>34</v>
      </c>
      <c r="O96" s="614" t="s">
        <v>34</v>
      </c>
      <c r="P96" s="614" t="s">
        <v>34</v>
      </c>
      <c r="Q96" s="614" t="s">
        <v>34</v>
      </c>
      <c r="S96" s="612"/>
      <c r="T96" s="612" t="s">
        <v>34</v>
      </c>
      <c r="U96" s="514" t="s">
        <v>34</v>
      </c>
      <c r="V96" s="612"/>
      <c r="W96" s="612"/>
      <c r="X96" s="612" t="s">
        <v>34</v>
      </c>
      <c r="Y96" s="612"/>
      <c r="Z96" s="612"/>
      <c r="AA96" s="612"/>
      <c r="AB96" s="612"/>
      <c r="AC96" s="612"/>
      <c r="AD96" s="612"/>
      <c r="AE96" s="612"/>
    </row>
    <row r="97" spans="3:31" ht="12.75" customHeight="1" x14ac:dyDescent="0.2">
      <c r="D97" s="532" t="s">
        <v>34</v>
      </c>
      <c r="E97" s="532" t="s">
        <v>34</v>
      </c>
      <c r="I97" s="514" t="s">
        <v>34</v>
      </c>
      <c r="K97" s="612"/>
      <c r="M97" s="612"/>
      <c r="O97" s="612"/>
      <c r="Q97" s="612"/>
      <c r="S97" s="612" t="s">
        <v>34</v>
      </c>
      <c r="T97" s="612"/>
      <c r="U97" s="514" t="s">
        <v>34</v>
      </c>
      <c r="V97" s="612"/>
      <c r="W97" s="612"/>
      <c r="X97" s="612"/>
      <c r="Y97" s="612"/>
      <c r="Z97" s="612"/>
      <c r="AA97" s="612"/>
      <c r="AB97" s="612"/>
      <c r="AC97" s="612"/>
      <c r="AD97" s="612"/>
      <c r="AE97" s="612"/>
    </row>
    <row r="98" spans="3:31" ht="12.75" customHeight="1" x14ac:dyDescent="0.2">
      <c r="C98" s="532" t="s">
        <v>34</v>
      </c>
      <c r="F98" s="532" t="s">
        <v>34</v>
      </c>
      <c r="G98" s="615" t="s">
        <v>34</v>
      </c>
      <c r="H98" s="613" t="s">
        <v>34</v>
      </c>
      <c r="I98" s="613" t="s">
        <v>34</v>
      </c>
      <c r="K98" s="613" t="s">
        <v>34</v>
      </c>
      <c r="L98" s="423" t="s">
        <v>34</v>
      </c>
      <c r="M98" s="613" t="s">
        <v>34</v>
      </c>
      <c r="O98" s="613" t="s">
        <v>34</v>
      </c>
      <c r="Q98" s="613" t="s">
        <v>34</v>
      </c>
      <c r="S98" s="612"/>
      <c r="T98" s="612"/>
      <c r="U98" s="514" t="s">
        <v>34</v>
      </c>
      <c r="V98" s="612"/>
      <c r="W98" s="612"/>
      <c r="X98" s="612"/>
      <c r="Y98" s="612"/>
      <c r="Z98" s="612"/>
      <c r="AA98" s="612"/>
      <c r="AB98" s="612"/>
      <c r="AC98" s="612"/>
      <c r="AD98" s="612"/>
      <c r="AE98" s="612"/>
    </row>
    <row r="99" spans="3:31" ht="12.75" customHeight="1" x14ac:dyDescent="0.2">
      <c r="K99" s="612"/>
      <c r="M99" s="612"/>
      <c r="O99" s="612"/>
      <c r="Q99" s="612"/>
      <c r="S99" s="612" t="s">
        <v>34</v>
      </c>
      <c r="T99" s="612"/>
      <c r="U99" s="612"/>
      <c r="V99" s="612"/>
      <c r="W99" s="612"/>
      <c r="X99" s="612"/>
      <c r="Y99" s="612"/>
      <c r="Z99" s="612"/>
      <c r="AA99" s="612"/>
      <c r="AB99" s="612"/>
      <c r="AC99" s="612"/>
      <c r="AD99" s="612"/>
      <c r="AE99" s="612"/>
    </row>
    <row r="100" spans="3:31" ht="12.75" customHeight="1" x14ac:dyDescent="0.2">
      <c r="K100" s="612"/>
      <c r="M100" s="612"/>
      <c r="O100" s="612"/>
      <c r="Q100" s="612"/>
      <c r="S100" s="612"/>
      <c r="T100" s="612"/>
      <c r="U100" s="612"/>
      <c r="V100" s="612"/>
      <c r="W100" s="612"/>
      <c r="X100" s="612"/>
      <c r="Y100" s="612"/>
      <c r="Z100" s="612"/>
      <c r="AA100" s="612"/>
      <c r="AB100" s="612"/>
      <c r="AC100" s="612"/>
      <c r="AD100" s="612"/>
      <c r="AE100" s="612"/>
    </row>
    <row r="101" spans="3:31" ht="12.75" customHeight="1" x14ac:dyDescent="0.2">
      <c r="K101" s="612"/>
      <c r="M101" s="612"/>
      <c r="O101" s="612"/>
      <c r="Q101" s="612"/>
      <c r="S101" s="612" t="s">
        <v>34</v>
      </c>
      <c r="T101" s="612"/>
      <c r="U101" s="612"/>
      <c r="V101" s="612"/>
      <c r="W101" s="612"/>
      <c r="X101" s="612"/>
      <c r="Y101" s="612"/>
      <c r="Z101" s="612"/>
      <c r="AA101" s="612"/>
      <c r="AB101" s="612"/>
      <c r="AC101" s="612"/>
      <c r="AD101" s="612"/>
      <c r="AE101" s="612"/>
    </row>
    <row r="102" spans="3:31" ht="12.75" customHeight="1" x14ac:dyDescent="0.2">
      <c r="K102" s="612"/>
      <c r="M102" s="612"/>
      <c r="O102" s="612"/>
      <c r="Q102" s="612"/>
      <c r="S102" s="612"/>
      <c r="T102" s="612"/>
      <c r="U102" s="612"/>
      <c r="V102" s="612"/>
      <c r="W102" s="612"/>
      <c r="X102" s="612"/>
      <c r="Y102" s="612"/>
      <c r="Z102" s="612"/>
      <c r="AA102" s="612"/>
      <c r="AB102" s="612"/>
      <c r="AC102" s="612"/>
      <c r="AD102" s="612"/>
      <c r="AE102" s="612"/>
    </row>
    <row r="103" spans="3:31" ht="12.75" customHeight="1" x14ac:dyDescent="0.2">
      <c r="K103" s="612"/>
      <c r="M103" s="612"/>
      <c r="O103" s="612"/>
      <c r="Q103" s="612"/>
      <c r="S103" s="612"/>
      <c r="T103" s="612"/>
      <c r="U103" s="612"/>
      <c r="V103" s="612"/>
      <c r="W103" s="612"/>
      <c r="X103" s="612"/>
      <c r="Y103" s="612"/>
      <c r="Z103" s="612"/>
      <c r="AA103" s="612"/>
      <c r="AB103" s="612"/>
      <c r="AC103" s="612"/>
      <c r="AD103" s="612"/>
      <c r="AE103" s="612"/>
    </row>
    <row r="104" spans="3:31" ht="12.75" customHeight="1" x14ac:dyDescent="0.2">
      <c r="K104" s="612"/>
      <c r="M104" s="612"/>
      <c r="O104" s="612"/>
      <c r="Q104" s="612"/>
      <c r="S104" s="612"/>
      <c r="T104" s="612"/>
      <c r="U104" s="612"/>
      <c r="V104" s="612"/>
      <c r="W104" s="612"/>
      <c r="X104" s="612"/>
      <c r="Y104" s="612"/>
      <c r="Z104" s="612"/>
      <c r="AA104" s="612"/>
      <c r="AB104" s="612"/>
      <c r="AC104" s="612"/>
      <c r="AD104" s="612"/>
      <c r="AE104" s="612"/>
    </row>
    <row r="105" spans="3:31" ht="12.75" customHeight="1" x14ac:dyDescent="0.2">
      <c r="K105" s="612"/>
      <c r="M105" s="612"/>
      <c r="O105" s="612"/>
      <c r="Q105" s="612"/>
      <c r="S105" s="612"/>
      <c r="T105" s="612"/>
      <c r="U105" s="612"/>
      <c r="V105" s="612"/>
      <c r="W105" s="612"/>
      <c r="X105" s="612"/>
      <c r="Y105" s="612"/>
      <c r="Z105" s="612"/>
      <c r="AA105" s="612"/>
      <c r="AB105" s="612"/>
      <c r="AC105" s="612"/>
      <c r="AD105" s="612"/>
      <c r="AE105" s="612"/>
    </row>
    <row r="106" spans="3:31" ht="12.75" customHeight="1" x14ac:dyDescent="0.2">
      <c r="K106" s="612"/>
      <c r="M106" s="612"/>
      <c r="O106" s="612"/>
      <c r="Q106" s="612"/>
      <c r="S106" s="612"/>
      <c r="T106" s="612"/>
      <c r="U106" s="612"/>
      <c r="V106" s="612"/>
      <c r="W106" s="612"/>
      <c r="X106" s="612"/>
      <c r="Y106" s="612"/>
      <c r="Z106" s="612"/>
      <c r="AA106" s="612"/>
      <c r="AB106" s="612"/>
      <c r="AC106" s="612"/>
      <c r="AD106" s="612"/>
      <c r="AE106" s="612"/>
    </row>
    <row r="107" spans="3:31" ht="12.75" customHeight="1" x14ac:dyDescent="0.2">
      <c r="K107" s="612"/>
      <c r="M107" s="612"/>
      <c r="O107" s="612"/>
      <c r="Q107" s="612"/>
      <c r="S107" s="612"/>
      <c r="T107" s="612"/>
      <c r="U107" s="612"/>
      <c r="V107" s="612"/>
      <c r="W107" s="612"/>
      <c r="X107" s="612"/>
      <c r="Y107" s="612"/>
      <c r="Z107" s="612"/>
      <c r="AA107" s="612"/>
      <c r="AB107" s="612"/>
      <c r="AC107" s="612"/>
      <c r="AD107" s="612"/>
      <c r="AE107" s="612"/>
    </row>
    <row r="108" spans="3:31" ht="12.75" customHeight="1" x14ac:dyDescent="0.2">
      <c r="K108" s="612"/>
      <c r="M108" s="612"/>
      <c r="O108" s="612"/>
      <c r="Q108" s="612"/>
      <c r="S108" s="612"/>
      <c r="T108" s="612"/>
      <c r="U108" s="612"/>
      <c r="V108" s="612"/>
      <c r="W108" s="612"/>
      <c r="X108" s="612"/>
      <c r="Y108" s="612"/>
      <c r="Z108" s="612"/>
      <c r="AA108" s="612"/>
      <c r="AB108" s="612"/>
      <c r="AC108" s="612"/>
      <c r="AD108" s="612"/>
      <c r="AE108" s="612"/>
    </row>
    <row r="109" spans="3:31" ht="12.75" customHeight="1" x14ac:dyDescent="0.2">
      <c r="K109" s="612"/>
      <c r="M109" s="612"/>
      <c r="O109" s="612"/>
      <c r="Q109" s="612"/>
      <c r="S109" s="612"/>
      <c r="T109" s="612"/>
      <c r="U109" s="612"/>
      <c r="V109" s="612"/>
      <c r="W109" s="612"/>
      <c r="X109" s="612"/>
      <c r="Y109" s="612"/>
      <c r="Z109" s="612"/>
      <c r="AA109" s="612"/>
      <c r="AB109" s="612"/>
      <c r="AC109" s="612"/>
      <c r="AD109" s="612"/>
      <c r="AE109" s="612"/>
    </row>
    <row r="110" spans="3:31" ht="12.75" customHeight="1" x14ac:dyDescent="0.2">
      <c r="K110" s="612"/>
      <c r="M110" s="612"/>
      <c r="O110" s="612"/>
      <c r="Q110" s="612"/>
      <c r="S110" s="612"/>
      <c r="T110" s="612"/>
      <c r="U110" s="612"/>
      <c r="V110" s="612"/>
      <c r="W110" s="612"/>
      <c r="X110" s="612"/>
      <c r="Y110" s="612"/>
      <c r="Z110" s="612"/>
      <c r="AA110" s="612"/>
      <c r="AB110" s="612"/>
      <c r="AC110" s="612"/>
      <c r="AD110" s="612"/>
      <c r="AE110" s="612"/>
    </row>
    <row r="111" spans="3:31" ht="12.75" customHeight="1" x14ac:dyDescent="0.2">
      <c r="K111" s="612"/>
      <c r="M111" s="612"/>
      <c r="O111" s="612"/>
      <c r="Q111" s="612"/>
      <c r="S111" s="612"/>
      <c r="T111" s="612"/>
      <c r="U111" s="612"/>
      <c r="V111" s="612"/>
      <c r="W111" s="612"/>
      <c r="X111" s="612"/>
      <c r="Y111" s="612"/>
      <c r="Z111" s="612"/>
      <c r="AA111" s="612"/>
      <c r="AB111" s="612"/>
      <c r="AC111" s="612"/>
      <c r="AD111" s="612"/>
      <c r="AE111" s="612"/>
    </row>
    <row r="112" spans="3:31" ht="12.75" customHeight="1" x14ac:dyDescent="0.2">
      <c r="K112" s="612"/>
      <c r="M112" s="612"/>
      <c r="O112" s="612"/>
      <c r="Q112" s="612"/>
      <c r="S112" s="612"/>
      <c r="T112" s="612"/>
      <c r="U112" s="612"/>
      <c r="V112" s="612"/>
      <c r="W112" s="612"/>
      <c r="X112" s="612"/>
      <c r="Y112" s="612"/>
      <c r="Z112" s="612"/>
      <c r="AA112" s="612"/>
      <c r="AB112" s="612"/>
      <c r="AC112" s="612"/>
      <c r="AD112" s="612"/>
      <c r="AE112" s="612"/>
    </row>
    <row r="113" spans="2:31" ht="12.75" customHeight="1" x14ac:dyDescent="0.2">
      <c r="K113" s="612"/>
      <c r="M113" s="612"/>
      <c r="O113" s="612"/>
      <c r="Q113" s="612"/>
      <c r="S113" s="612"/>
      <c r="T113" s="612"/>
      <c r="U113" s="612"/>
      <c r="V113" s="612"/>
      <c r="W113" s="612"/>
      <c r="X113" s="612"/>
      <c r="Y113" s="612"/>
      <c r="Z113" s="612"/>
      <c r="AA113" s="612"/>
      <c r="AB113" s="612"/>
      <c r="AC113" s="612"/>
      <c r="AD113" s="612"/>
      <c r="AE113" s="612"/>
    </row>
    <row r="114" spans="2:31" ht="12.75" customHeight="1" x14ac:dyDescent="0.2">
      <c r="K114" s="612"/>
      <c r="M114" s="612"/>
      <c r="O114" s="612"/>
      <c r="Q114" s="612"/>
      <c r="S114" s="612"/>
      <c r="T114" s="612"/>
      <c r="U114" s="612"/>
      <c r="V114" s="612"/>
      <c r="W114" s="612"/>
      <c r="X114" s="612"/>
      <c r="Y114" s="612"/>
      <c r="Z114" s="612"/>
      <c r="AA114" s="612"/>
      <c r="AB114" s="612"/>
      <c r="AC114" s="612"/>
      <c r="AD114" s="612"/>
      <c r="AE114" s="612"/>
    </row>
    <row r="115" spans="2:31" ht="12.75" customHeight="1" x14ac:dyDescent="0.2">
      <c r="K115" s="612"/>
      <c r="M115" s="612"/>
      <c r="O115" s="612"/>
      <c r="Q115" s="612"/>
      <c r="S115" s="612"/>
      <c r="T115" s="612"/>
      <c r="U115" s="612"/>
      <c r="V115" s="612"/>
      <c r="W115" s="612"/>
      <c r="X115" s="612"/>
      <c r="Y115" s="612"/>
      <c r="Z115" s="612"/>
      <c r="AA115" s="612"/>
      <c r="AB115" s="612"/>
      <c r="AC115" s="612"/>
      <c r="AD115" s="612"/>
      <c r="AE115" s="612"/>
    </row>
    <row r="116" spans="2:31" ht="12.75" customHeight="1" x14ac:dyDescent="0.2">
      <c r="K116" s="612"/>
      <c r="M116" s="612"/>
      <c r="O116" s="612"/>
      <c r="Q116" s="612"/>
      <c r="S116" s="612"/>
      <c r="T116" s="612"/>
      <c r="U116" s="612"/>
      <c r="V116" s="612"/>
      <c r="W116" s="612"/>
      <c r="X116" s="612"/>
      <c r="Y116" s="612"/>
      <c r="Z116" s="612"/>
      <c r="AA116" s="612"/>
      <c r="AB116" s="612"/>
      <c r="AC116" s="612"/>
      <c r="AD116" s="612"/>
      <c r="AE116" s="612"/>
    </row>
    <row r="117" spans="2:31" ht="12.75" customHeight="1" x14ac:dyDescent="0.2">
      <c r="K117" s="612"/>
      <c r="M117" s="612"/>
      <c r="O117" s="612"/>
      <c r="Q117" s="612"/>
      <c r="S117" s="612"/>
      <c r="T117" s="612"/>
      <c r="U117" s="612"/>
      <c r="V117" s="612"/>
      <c r="W117" s="612"/>
      <c r="X117" s="612"/>
      <c r="Y117" s="612"/>
      <c r="Z117" s="612"/>
      <c r="AA117" s="612"/>
      <c r="AB117" s="612"/>
      <c r="AC117" s="612"/>
      <c r="AD117" s="612"/>
      <c r="AE117" s="612"/>
    </row>
    <row r="118" spans="2:31" ht="12.75" customHeight="1" x14ac:dyDescent="0.2">
      <c r="K118" s="612"/>
      <c r="M118" s="612"/>
      <c r="O118" s="612"/>
      <c r="Q118" s="612"/>
      <c r="S118" s="612"/>
      <c r="T118" s="612"/>
      <c r="U118" s="612"/>
      <c r="V118" s="612"/>
      <c r="W118" s="612"/>
      <c r="X118" s="612"/>
      <c r="Y118" s="612"/>
      <c r="Z118" s="612"/>
      <c r="AA118" s="612"/>
      <c r="AB118" s="612"/>
      <c r="AC118" s="612"/>
      <c r="AD118" s="612"/>
      <c r="AE118" s="612"/>
    </row>
    <row r="119" spans="2:31" ht="12.75" customHeight="1" x14ac:dyDescent="0.2">
      <c r="K119" s="612"/>
      <c r="M119" s="612"/>
      <c r="O119" s="612"/>
      <c r="Q119" s="612"/>
      <c r="S119" s="612"/>
      <c r="T119" s="612"/>
      <c r="U119" s="612"/>
      <c r="V119" s="612"/>
      <c r="W119" s="612"/>
      <c r="X119" s="612"/>
      <c r="Y119" s="612"/>
      <c r="Z119" s="612"/>
      <c r="AA119" s="612"/>
      <c r="AB119" s="612"/>
      <c r="AC119" s="612"/>
      <c r="AD119" s="612"/>
      <c r="AE119" s="612"/>
    </row>
    <row r="120" spans="2:31" ht="12.75" customHeight="1" x14ac:dyDescent="0.2">
      <c r="K120" s="612"/>
      <c r="M120" s="612"/>
      <c r="O120" s="612"/>
      <c r="Q120" s="612"/>
      <c r="S120" s="612"/>
      <c r="T120" s="612"/>
      <c r="U120" s="612"/>
      <c r="V120" s="612"/>
      <c r="W120" s="612"/>
      <c r="X120" s="612"/>
      <c r="Y120" s="612"/>
      <c r="Z120" s="612"/>
      <c r="AA120" s="612"/>
      <c r="AB120" s="612"/>
      <c r="AC120" s="612"/>
      <c r="AD120" s="612"/>
      <c r="AE120" s="612"/>
    </row>
    <row r="121" spans="2:31" ht="12.75" customHeight="1" x14ac:dyDescent="0.2">
      <c r="K121" s="612"/>
      <c r="M121" s="612"/>
      <c r="O121" s="612"/>
      <c r="Q121" s="612"/>
      <c r="S121" s="612"/>
      <c r="T121" s="612"/>
      <c r="U121" s="612"/>
      <c r="V121" s="612"/>
      <c r="W121" s="612"/>
      <c r="X121" s="612"/>
      <c r="Y121" s="612"/>
      <c r="Z121" s="612"/>
      <c r="AA121" s="612"/>
      <c r="AB121" s="612"/>
      <c r="AC121" s="612"/>
      <c r="AD121" s="612"/>
      <c r="AE121" s="612"/>
    </row>
    <row r="122" spans="2:31" x14ac:dyDescent="0.2">
      <c r="B122" s="345" t="s">
        <v>34</v>
      </c>
    </row>
  </sheetData>
  <mergeCells count="33">
    <mergeCell ref="AB6:AB7"/>
    <mergeCell ref="AC6:AC7"/>
    <mergeCell ref="AD6:AD7"/>
    <mergeCell ref="AE6:AE7"/>
    <mergeCell ref="AF6:AF7"/>
    <mergeCell ref="AA6:AA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O6:O7"/>
    <mergeCell ref="B2:AF2"/>
    <mergeCell ref="B3:AF3"/>
    <mergeCell ref="B4:AF4"/>
    <mergeCell ref="B6:B7"/>
    <mergeCell ref="C6:C7"/>
    <mergeCell ref="D6:E6"/>
    <mergeCell ref="F6:F7"/>
    <mergeCell ref="G6:G7"/>
    <mergeCell ref="H6:H7"/>
    <mergeCell ref="I6:I7"/>
    <mergeCell ref="J6:J7"/>
    <mergeCell ref="K6:K7"/>
    <mergeCell ref="L6:L7"/>
    <mergeCell ref="M6:M7"/>
    <mergeCell ref="N6:N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120"/>
  <sheetViews>
    <sheetView zoomScaleNormal="100" workbookViewId="0">
      <selection activeCell="A25" sqref="A25"/>
    </sheetView>
  </sheetViews>
  <sheetFormatPr baseColWidth="10" defaultRowHeight="12.75" x14ac:dyDescent="0.2"/>
  <cols>
    <col min="1" max="1" width="42.7109375" style="2" customWidth="1"/>
    <col min="2" max="2" width="15.28515625" style="2" customWidth="1"/>
    <col min="3" max="3" width="13.140625" style="2" bestFit="1" customWidth="1"/>
    <col min="4" max="4" width="13.5703125" style="2" bestFit="1" customWidth="1"/>
    <col min="5" max="5" width="18.7109375" style="2" customWidth="1"/>
    <col min="6" max="7" width="13.140625" style="49" hidden="1" customWidth="1"/>
    <col min="8" max="8" width="19.28515625" style="49" hidden="1" customWidth="1"/>
    <col min="9" max="9" width="13.140625" style="49" hidden="1" customWidth="1"/>
    <col min="10" max="10" width="18.28515625" style="49" hidden="1" customWidth="1"/>
    <col min="11" max="11" width="13.140625" style="49" hidden="1" customWidth="1"/>
    <col min="12" max="14" width="15.7109375" style="49" hidden="1" customWidth="1"/>
    <col min="15" max="23" width="18.7109375" style="49" hidden="1" customWidth="1"/>
    <col min="24" max="24" width="17" style="49" customWidth="1"/>
    <col min="25" max="30" width="18.7109375" style="49" customWidth="1"/>
    <col min="31" max="31" width="18.7109375" style="2" customWidth="1"/>
    <col min="32" max="32" width="3.7109375" style="2" customWidth="1"/>
    <col min="33" max="16384" width="11.42578125" style="2"/>
  </cols>
  <sheetData>
    <row r="1" spans="1:33" ht="12.75" customHeight="1" thickBot="1" x14ac:dyDescent="0.25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3" ht="15.75" customHeight="1" x14ac:dyDescent="0.25">
      <c r="A2" s="641" t="s">
        <v>43</v>
      </c>
      <c r="B2" s="642"/>
      <c r="C2" s="642"/>
      <c r="D2" s="642"/>
      <c r="E2" s="642"/>
      <c r="F2" s="642"/>
      <c r="G2" s="642"/>
      <c r="H2" s="642"/>
      <c r="I2" s="642"/>
      <c r="J2" s="642"/>
      <c r="K2" s="642"/>
      <c r="L2" s="642"/>
      <c r="M2" s="642"/>
      <c r="N2" s="642"/>
      <c r="O2" s="642"/>
      <c r="P2" s="642"/>
      <c r="Q2" s="642"/>
      <c r="R2" s="642"/>
      <c r="S2" s="642"/>
      <c r="T2" s="642"/>
      <c r="U2" s="642"/>
      <c r="V2" s="642"/>
      <c r="W2" s="642"/>
      <c r="X2" s="642"/>
      <c r="Y2" s="642"/>
      <c r="Z2" s="642"/>
      <c r="AA2" s="642"/>
      <c r="AB2" s="642"/>
      <c r="AC2" s="642"/>
      <c r="AD2" s="642"/>
      <c r="AE2" s="691"/>
    </row>
    <row r="3" spans="1:33" ht="12.75" customHeight="1" x14ac:dyDescent="0.25">
      <c r="A3" s="643" t="s">
        <v>61</v>
      </c>
      <c r="B3" s="644"/>
      <c r="C3" s="644"/>
      <c r="D3" s="644"/>
      <c r="E3" s="644"/>
      <c r="F3" s="644"/>
      <c r="G3" s="644"/>
      <c r="H3" s="644"/>
      <c r="I3" s="644"/>
      <c r="J3" s="644"/>
      <c r="K3" s="644"/>
      <c r="L3" s="644"/>
      <c r="M3" s="644"/>
      <c r="N3" s="644"/>
      <c r="O3" s="644"/>
      <c r="P3" s="644"/>
      <c r="Q3" s="644"/>
      <c r="R3" s="644"/>
      <c r="S3" s="644"/>
      <c r="T3" s="644"/>
      <c r="U3" s="644"/>
      <c r="V3" s="644"/>
      <c r="W3" s="644"/>
      <c r="X3" s="644"/>
      <c r="Y3" s="644"/>
      <c r="Z3" s="644"/>
      <c r="AA3" s="644"/>
      <c r="AB3" s="644"/>
      <c r="AC3" s="644"/>
      <c r="AD3" s="644"/>
      <c r="AE3" s="692"/>
    </row>
    <row r="4" spans="1:33" ht="13.5" customHeight="1" thickBot="1" x14ac:dyDescent="0.3">
      <c r="A4" s="645" t="s">
        <v>115</v>
      </c>
      <c r="B4" s="646"/>
      <c r="C4" s="646"/>
      <c r="D4" s="646"/>
      <c r="E4" s="646"/>
      <c r="F4" s="646"/>
      <c r="G4" s="646"/>
      <c r="H4" s="646"/>
      <c r="I4" s="646"/>
      <c r="J4" s="646"/>
      <c r="K4" s="646"/>
      <c r="L4" s="646"/>
      <c r="M4" s="646"/>
      <c r="N4" s="646"/>
      <c r="O4" s="646"/>
      <c r="P4" s="646"/>
      <c r="Q4" s="646"/>
      <c r="R4" s="646"/>
      <c r="S4" s="646"/>
      <c r="T4" s="646"/>
      <c r="U4" s="646"/>
      <c r="V4" s="646"/>
      <c r="W4" s="646"/>
      <c r="X4" s="646"/>
      <c r="Y4" s="646"/>
      <c r="Z4" s="646"/>
      <c r="AA4" s="646"/>
      <c r="AB4" s="646"/>
      <c r="AC4" s="646"/>
      <c r="AD4" s="646"/>
      <c r="AE4" s="693"/>
    </row>
    <row r="5" spans="1:33" ht="13.5" thickBot="1" x14ac:dyDescent="0.25">
      <c r="A5" s="3"/>
      <c r="B5" s="4"/>
      <c r="C5" s="4" t="s">
        <v>34</v>
      </c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6"/>
      <c r="AD5" s="7"/>
      <c r="AE5" s="8"/>
    </row>
    <row r="6" spans="1:33" ht="15.75" customHeight="1" thickBot="1" x14ac:dyDescent="0.25">
      <c r="A6" s="694" t="s">
        <v>0</v>
      </c>
      <c r="B6" s="694" t="s">
        <v>62</v>
      </c>
      <c r="C6" s="647" t="s">
        <v>1</v>
      </c>
      <c r="D6" s="647"/>
      <c r="E6" s="652" t="s">
        <v>2</v>
      </c>
      <c r="F6" s="696" t="s">
        <v>44</v>
      </c>
      <c r="G6" s="683" t="s">
        <v>3</v>
      </c>
      <c r="H6" s="683" t="s">
        <v>4</v>
      </c>
      <c r="I6" s="683" t="s">
        <v>5</v>
      </c>
      <c r="J6" s="683" t="s">
        <v>6</v>
      </c>
      <c r="K6" s="683" t="s">
        <v>7</v>
      </c>
      <c r="L6" s="683" t="s">
        <v>8</v>
      </c>
      <c r="M6" s="683" t="s">
        <v>9</v>
      </c>
      <c r="N6" s="683" t="s">
        <v>10</v>
      </c>
      <c r="O6" s="683" t="s">
        <v>11</v>
      </c>
      <c r="P6" s="683" t="s">
        <v>12</v>
      </c>
      <c r="Q6" s="683" t="s">
        <v>13</v>
      </c>
      <c r="R6" s="683" t="s">
        <v>14</v>
      </c>
      <c r="S6" s="683" t="s">
        <v>15</v>
      </c>
      <c r="T6" s="683" t="s">
        <v>16</v>
      </c>
      <c r="U6" s="683" t="s">
        <v>17</v>
      </c>
      <c r="V6" s="683" t="s">
        <v>18</v>
      </c>
      <c r="W6" s="685" t="s">
        <v>19</v>
      </c>
      <c r="X6" s="683" t="s">
        <v>20</v>
      </c>
      <c r="Y6" s="683" t="s">
        <v>21</v>
      </c>
      <c r="Z6" s="683" t="s">
        <v>49</v>
      </c>
      <c r="AA6" s="683" t="s">
        <v>22</v>
      </c>
      <c r="AB6" s="685" t="s">
        <v>47</v>
      </c>
      <c r="AC6" s="687" t="s">
        <v>50</v>
      </c>
      <c r="AD6" s="650" t="s">
        <v>80</v>
      </c>
      <c r="AE6" s="651" t="s">
        <v>81</v>
      </c>
    </row>
    <row r="7" spans="1:33" ht="13.5" thickBot="1" x14ac:dyDescent="0.25">
      <c r="A7" s="695"/>
      <c r="B7" s="695"/>
      <c r="C7" s="9" t="s">
        <v>23</v>
      </c>
      <c r="D7" s="10" t="s">
        <v>24</v>
      </c>
      <c r="E7" s="688"/>
      <c r="F7" s="697"/>
      <c r="G7" s="684" t="s">
        <v>25</v>
      </c>
      <c r="H7" s="684" t="s">
        <v>26</v>
      </c>
      <c r="I7" s="684" t="s">
        <v>27</v>
      </c>
      <c r="J7" s="684" t="s">
        <v>27</v>
      </c>
      <c r="K7" s="684" t="s">
        <v>7</v>
      </c>
      <c r="L7" s="684" t="s">
        <v>28</v>
      </c>
      <c r="M7" s="684" t="s">
        <v>9</v>
      </c>
      <c r="N7" s="684" t="s">
        <v>29</v>
      </c>
      <c r="O7" s="684" t="s">
        <v>11</v>
      </c>
      <c r="P7" s="684" t="s">
        <v>30</v>
      </c>
      <c r="Q7" s="684" t="s">
        <v>13</v>
      </c>
      <c r="R7" s="684" t="s">
        <v>31</v>
      </c>
      <c r="S7" s="684" t="s">
        <v>15</v>
      </c>
      <c r="T7" s="684" t="s">
        <v>32</v>
      </c>
      <c r="U7" s="684" t="s">
        <v>17</v>
      </c>
      <c r="V7" s="684"/>
      <c r="W7" s="690" t="s">
        <v>19</v>
      </c>
      <c r="X7" s="684" t="s">
        <v>33</v>
      </c>
      <c r="Y7" s="684"/>
      <c r="Z7" s="684"/>
      <c r="AA7" s="684"/>
      <c r="AB7" s="686"/>
      <c r="AC7" s="688"/>
      <c r="AD7" s="650"/>
      <c r="AE7" s="689"/>
    </row>
    <row r="8" spans="1:33" x14ac:dyDescent="0.2">
      <c r="A8" s="11"/>
      <c r="B8" s="11"/>
      <c r="C8" s="12"/>
      <c r="D8" s="203"/>
      <c r="E8" s="257" t="s">
        <v>34</v>
      </c>
      <c r="F8" s="247"/>
      <c r="G8" s="14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6"/>
      <c r="T8" s="17"/>
      <c r="U8" s="15"/>
      <c r="V8" s="18"/>
      <c r="W8" s="13"/>
      <c r="X8" s="19"/>
      <c r="Y8" s="16"/>
      <c r="Z8" s="16"/>
      <c r="AA8" s="16"/>
      <c r="AB8" s="17"/>
      <c r="AC8" s="20"/>
      <c r="AD8" s="21"/>
      <c r="AE8" s="22"/>
    </row>
    <row r="9" spans="1:33" x14ac:dyDescent="0.2">
      <c r="A9" s="23" t="s">
        <v>51</v>
      </c>
      <c r="B9" s="24">
        <f>+B10</f>
        <v>400000000</v>
      </c>
      <c r="C9" s="25">
        <v>0</v>
      </c>
      <c r="D9" s="235">
        <v>0</v>
      </c>
      <c r="E9" s="258">
        <f>+B9+C9-D9</f>
        <v>400000000</v>
      </c>
      <c r="F9" s="236">
        <v>0</v>
      </c>
      <c r="G9" s="26"/>
      <c r="H9" s="27"/>
      <c r="I9" s="27"/>
      <c r="J9" s="28">
        <v>11944194830.58</v>
      </c>
      <c r="K9" s="27"/>
      <c r="L9" s="27"/>
      <c r="M9" s="27"/>
      <c r="N9" s="27"/>
      <c r="O9" s="27"/>
      <c r="P9" s="27"/>
      <c r="Q9" s="27"/>
      <c r="R9" s="27"/>
      <c r="S9" s="27"/>
      <c r="T9" s="29"/>
      <c r="U9" s="27"/>
      <c r="V9" s="29"/>
      <c r="W9" s="30" t="s">
        <v>34</v>
      </c>
      <c r="X9" s="26"/>
      <c r="Y9" s="31"/>
      <c r="Z9" s="31"/>
      <c r="AA9" s="31"/>
      <c r="AB9" s="32"/>
      <c r="AC9" s="33" t="s">
        <v>34</v>
      </c>
      <c r="AD9" s="34"/>
      <c r="AE9" s="35" t="s">
        <v>34</v>
      </c>
    </row>
    <row r="10" spans="1:33" x14ac:dyDescent="0.2">
      <c r="A10" s="36" t="s">
        <v>67</v>
      </c>
      <c r="B10" s="37">
        <v>400000000</v>
      </c>
      <c r="C10" s="38"/>
      <c r="D10" s="237"/>
      <c r="E10" s="86">
        <f>+B10+C10-D10</f>
        <v>400000000</v>
      </c>
      <c r="F10" s="248"/>
      <c r="G10" s="41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3"/>
      <c r="U10" s="42"/>
      <c r="V10" s="43" t="s">
        <v>34</v>
      </c>
      <c r="W10" s="40" t="s">
        <v>34</v>
      </c>
      <c r="X10" s="44"/>
      <c r="Y10" s="45"/>
      <c r="Z10" s="45"/>
      <c r="AA10" s="45"/>
      <c r="AB10" s="46"/>
      <c r="AC10" s="47"/>
      <c r="AD10" s="34"/>
      <c r="AE10" s="35"/>
    </row>
    <row r="11" spans="1:33" ht="13.5" thickBot="1" x14ac:dyDescent="0.25">
      <c r="A11" s="36"/>
      <c r="B11" s="48"/>
      <c r="C11" s="38"/>
      <c r="D11" s="238"/>
      <c r="E11" s="259"/>
      <c r="F11" s="6"/>
      <c r="G11" s="51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3"/>
      <c r="U11" s="52"/>
      <c r="V11" s="53"/>
      <c r="W11" s="50" t="s">
        <v>34</v>
      </c>
      <c r="X11" s="44"/>
      <c r="Y11" s="45"/>
      <c r="Z11" s="45"/>
      <c r="AA11" s="45"/>
      <c r="AB11" s="46"/>
      <c r="AC11" s="54"/>
      <c r="AD11" s="55"/>
      <c r="AE11" s="56"/>
      <c r="AG11" s="57" t="s">
        <v>34</v>
      </c>
    </row>
    <row r="12" spans="1:33" ht="13.5" thickBot="1" x14ac:dyDescent="0.25">
      <c r="A12" s="58" t="s">
        <v>35</v>
      </c>
      <c r="B12" s="59">
        <f>+B14+B19+B24</f>
        <v>40497790140</v>
      </c>
      <c r="C12" s="59">
        <f t="shared" ref="C12:AB12" si="0">+C14+C19+C24</f>
        <v>0</v>
      </c>
      <c r="D12" s="61">
        <f t="shared" si="0"/>
        <v>0</v>
      </c>
      <c r="E12" s="59">
        <f t="shared" si="0"/>
        <v>40497790140</v>
      </c>
      <c r="F12" s="108">
        <f t="shared" si="0"/>
        <v>3297821845.8600001</v>
      </c>
      <c r="G12" s="59">
        <f t="shared" si="0"/>
        <v>3031386664.6599998</v>
      </c>
      <c r="H12" s="59">
        <f t="shared" si="0"/>
        <v>6329208510.5200005</v>
      </c>
      <c r="I12" s="59">
        <f t="shared" si="0"/>
        <v>5614986320.0599995</v>
      </c>
      <c r="J12" s="59">
        <f t="shared" si="0"/>
        <v>11944194830.579998</v>
      </c>
      <c r="K12" s="59">
        <f t="shared" si="0"/>
        <v>4732416574.7600002</v>
      </c>
      <c r="L12" s="59">
        <f t="shared" si="0"/>
        <v>16676611405.34</v>
      </c>
      <c r="M12" s="59">
        <f t="shared" si="0"/>
        <v>4480772587.8999996</v>
      </c>
      <c r="N12" s="59">
        <f t="shared" si="0"/>
        <v>21157383993.239998</v>
      </c>
      <c r="O12" s="59">
        <f t="shared" si="0"/>
        <v>4021576981.6100001</v>
      </c>
      <c r="P12" s="59">
        <f t="shared" si="0"/>
        <v>25178960974.849998</v>
      </c>
      <c r="Q12" s="59">
        <f t="shared" si="0"/>
        <v>5663421803.5</v>
      </c>
      <c r="R12" s="59">
        <f t="shared" si="0"/>
        <v>30842382778.349998</v>
      </c>
      <c r="S12" s="59">
        <f t="shared" si="0"/>
        <v>4255448487.25</v>
      </c>
      <c r="T12" s="59">
        <f t="shared" si="0"/>
        <v>35097831265.599998</v>
      </c>
      <c r="U12" s="59">
        <f t="shared" si="0"/>
        <v>4409201901.3400002</v>
      </c>
      <c r="V12" s="7">
        <f t="shared" si="0"/>
        <v>39507033166.939995</v>
      </c>
      <c r="W12" s="59">
        <f t="shared" si="0"/>
        <v>3291904736.0400019</v>
      </c>
      <c r="X12" s="59">
        <f t="shared" si="0"/>
        <v>42798937902.979996</v>
      </c>
      <c r="Y12" s="59">
        <f t="shared" si="0"/>
        <v>0</v>
      </c>
      <c r="Z12" s="59">
        <f t="shared" si="0"/>
        <v>42798937902.979996</v>
      </c>
      <c r="AA12" s="59">
        <f t="shared" si="0"/>
        <v>0</v>
      </c>
      <c r="AB12" s="59">
        <f t="shared" si="0"/>
        <v>42798937902.979996</v>
      </c>
      <c r="AC12" s="60">
        <f>+AB12/(E12+E9)</f>
        <v>1.0464853420312454</v>
      </c>
      <c r="AD12" s="61">
        <f>+(E12+E9)-AB12</f>
        <v>-1901147762.9799957</v>
      </c>
      <c r="AE12" s="60">
        <f>+AD12/(E12+E9)</f>
        <v>-4.6485342031245401E-2</v>
      </c>
      <c r="AG12" s="62" t="s">
        <v>34</v>
      </c>
    </row>
    <row r="13" spans="1:33" ht="13.5" thickBot="1" x14ac:dyDescent="0.25">
      <c r="A13" s="36"/>
      <c r="B13" s="63"/>
      <c r="C13" s="48"/>
      <c r="D13" s="38"/>
      <c r="E13" s="260"/>
      <c r="F13" s="51"/>
      <c r="G13" s="52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5"/>
      <c r="U13" s="64"/>
      <c r="V13" s="64"/>
      <c r="W13" s="65"/>
      <c r="X13" s="66"/>
      <c r="Y13" s="66"/>
      <c r="Z13" s="66"/>
      <c r="AA13" s="66"/>
      <c r="AB13" s="67"/>
      <c r="AC13" s="68"/>
      <c r="AD13" s="69" t="s">
        <v>34</v>
      </c>
      <c r="AE13" s="70"/>
      <c r="AG13" s="62" t="s">
        <v>34</v>
      </c>
    </row>
    <row r="14" spans="1:33" ht="13.5" thickBot="1" x14ac:dyDescent="0.25">
      <c r="A14" s="71" t="s">
        <v>52</v>
      </c>
      <c r="B14" s="59">
        <f>SUM(B15:B17)</f>
        <v>28178046389</v>
      </c>
      <c r="C14" s="59">
        <f t="shared" ref="C14:AB14" si="1">SUM(C15:C17)</f>
        <v>0</v>
      </c>
      <c r="D14" s="61">
        <f t="shared" si="1"/>
        <v>0</v>
      </c>
      <c r="E14" s="59">
        <f t="shared" si="1"/>
        <v>28178046389</v>
      </c>
      <c r="F14" s="108">
        <f t="shared" si="1"/>
        <v>3108219944.6700001</v>
      </c>
      <c r="G14" s="59">
        <f t="shared" si="1"/>
        <v>960924686.36000001</v>
      </c>
      <c r="H14" s="59">
        <f t="shared" si="1"/>
        <v>4069144631.0300002</v>
      </c>
      <c r="I14" s="59">
        <f t="shared" si="1"/>
        <v>3071200907.6300001</v>
      </c>
      <c r="J14" s="59">
        <f t="shared" si="1"/>
        <v>7140345538.6599998</v>
      </c>
      <c r="K14" s="59">
        <f t="shared" si="1"/>
        <v>2954356528</v>
      </c>
      <c r="L14" s="59">
        <f t="shared" si="1"/>
        <v>10094702066.66</v>
      </c>
      <c r="M14" s="59">
        <f t="shared" si="1"/>
        <v>3017249543.2399998</v>
      </c>
      <c r="N14" s="59">
        <f t="shared" si="1"/>
        <v>13111951609.9</v>
      </c>
      <c r="O14" s="59">
        <f t="shared" si="1"/>
        <v>2962447088</v>
      </c>
      <c r="P14" s="59">
        <f t="shared" si="1"/>
        <v>16074398697.9</v>
      </c>
      <c r="Q14" s="59">
        <f t="shared" si="1"/>
        <v>3061962911.3600001</v>
      </c>
      <c r="R14" s="59">
        <f t="shared" si="1"/>
        <v>19136361609.259998</v>
      </c>
      <c r="S14" s="59">
        <f t="shared" si="1"/>
        <v>2667584578.6399999</v>
      </c>
      <c r="T14" s="59">
        <f t="shared" si="1"/>
        <v>21803946187.899998</v>
      </c>
      <c r="U14" s="59">
        <f t="shared" si="1"/>
        <v>1855722294.24</v>
      </c>
      <c r="V14" s="59">
        <f t="shared" si="1"/>
        <v>23659668482.139999</v>
      </c>
      <c r="W14" s="59">
        <f t="shared" si="1"/>
        <v>1933571107.1900001</v>
      </c>
      <c r="X14" s="59">
        <f t="shared" si="1"/>
        <v>25593239589.329998</v>
      </c>
      <c r="Y14" s="59">
        <f t="shared" si="1"/>
        <v>0</v>
      </c>
      <c r="Z14" s="59">
        <f t="shared" si="1"/>
        <v>25593239589.329998</v>
      </c>
      <c r="AA14" s="59">
        <f t="shared" si="1"/>
        <v>0</v>
      </c>
      <c r="AB14" s="59">
        <f t="shared" si="1"/>
        <v>25593239589.329998</v>
      </c>
      <c r="AC14" s="60">
        <f>+AB14/E14</f>
        <v>0.90826877193732469</v>
      </c>
      <c r="AD14" s="61">
        <f t="shared" ref="AD14:AD86" si="2">+E14-AB14</f>
        <v>2584806799.670002</v>
      </c>
      <c r="AE14" s="60">
        <f t="shared" ref="AE14:AE86" si="3">+AD14/E14</f>
        <v>9.1731228062675252E-2</v>
      </c>
    </row>
    <row r="15" spans="1:33" x14ac:dyDescent="0.2">
      <c r="A15" s="72" t="s">
        <v>53</v>
      </c>
      <c r="B15" s="39">
        <v>27200087801</v>
      </c>
      <c r="C15" s="73">
        <v>0</v>
      </c>
      <c r="D15" s="239">
        <v>0</v>
      </c>
      <c r="E15" s="86">
        <f>+B15+C15-D15</f>
        <v>27200087801</v>
      </c>
      <c r="F15" s="249">
        <v>3106865959.6700001</v>
      </c>
      <c r="G15" s="76">
        <v>959918962</v>
      </c>
      <c r="H15" s="75">
        <f>+F15+G15</f>
        <v>4066784921.6700001</v>
      </c>
      <c r="I15" s="77">
        <v>3066029674.6300001</v>
      </c>
      <c r="J15" s="39">
        <f>+H15+I15</f>
        <v>7132814596.3000002</v>
      </c>
      <c r="K15" s="39">
        <v>2951959305</v>
      </c>
      <c r="L15" s="39">
        <f>+J15+K15</f>
        <v>10084773901.299999</v>
      </c>
      <c r="M15" s="39">
        <v>2994961938</v>
      </c>
      <c r="N15" s="39">
        <f>+L15+M15</f>
        <v>13079735839.299999</v>
      </c>
      <c r="O15" s="39">
        <v>2958983551</v>
      </c>
      <c r="P15" s="39">
        <f>+N15+O15</f>
        <v>16038719390.299999</v>
      </c>
      <c r="Q15" s="39">
        <v>3057730574</v>
      </c>
      <c r="R15" s="39">
        <f>+P15+Q15</f>
        <v>19096449964.299999</v>
      </c>
      <c r="S15" s="39">
        <v>2665072633.6399999</v>
      </c>
      <c r="T15" s="78">
        <f>+R15+S15</f>
        <v>21761522597.939999</v>
      </c>
      <c r="U15" s="75">
        <v>1849959641</v>
      </c>
      <c r="V15" s="77">
        <f>+T15+U15</f>
        <v>23611482238.939999</v>
      </c>
      <c r="W15" s="78">
        <v>1932334826.1900001</v>
      </c>
      <c r="X15" s="39">
        <f>+V15+W15</f>
        <v>25543817065.129997</v>
      </c>
      <c r="Y15" s="39">
        <v>0</v>
      </c>
      <c r="Z15" s="39">
        <f>+X15+Y15</f>
        <v>25543817065.129997</v>
      </c>
      <c r="AA15" s="39">
        <v>0</v>
      </c>
      <c r="AB15" s="78">
        <f>+Z15+AA15</f>
        <v>25543817065.129997</v>
      </c>
      <c r="AC15" s="79">
        <f>+AB15/E15</f>
        <v>0.93910789009257867</v>
      </c>
      <c r="AD15" s="80">
        <f t="shared" si="2"/>
        <v>1656270735.8700027</v>
      </c>
      <c r="AE15" s="79">
        <f t="shared" si="3"/>
        <v>6.0892109907421353E-2</v>
      </c>
    </row>
    <row r="16" spans="1:33" x14ac:dyDescent="0.2">
      <c r="A16" s="81" t="s">
        <v>36</v>
      </c>
      <c r="B16" s="39">
        <v>976278588</v>
      </c>
      <c r="C16" s="82">
        <v>0</v>
      </c>
      <c r="D16" s="240">
        <v>0</v>
      </c>
      <c r="E16" s="86">
        <f>+B16+C16-D16</f>
        <v>976278588</v>
      </c>
      <c r="F16" s="250">
        <v>0</v>
      </c>
      <c r="G16" s="74">
        <v>607516.36</v>
      </c>
      <c r="H16" s="83">
        <f>+F16+G16</f>
        <v>607516.36</v>
      </c>
      <c r="I16" s="77">
        <v>4686254</v>
      </c>
      <c r="J16" s="84">
        <f>+H16+I16</f>
        <v>5293770.3600000003</v>
      </c>
      <c r="K16" s="39">
        <v>2263517</v>
      </c>
      <c r="L16" s="84">
        <f>+J16+K16</f>
        <v>7557287.3600000003</v>
      </c>
      <c r="M16" s="39">
        <v>20649619.239999998</v>
      </c>
      <c r="N16" s="84">
        <f>+L16+M16</f>
        <v>28206906.599999998</v>
      </c>
      <c r="O16" s="39">
        <v>3170620</v>
      </c>
      <c r="P16" s="84">
        <f>+N16+O16</f>
        <v>31377526.599999998</v>
      </c>
      <c r="Q16" s="39">
        <v>865226.36</v>
      </c>
      <c r="R16" s="84">
        <f>+P16+Q16</f>
        <v>32242752.959999997</v>
      </c>
      <c r="S16" s="39">
        <v>680119</v>
      </c>
      <c r="T16" s="85">
        <f>+R16+S16</f>
        <v>32922871.959999997</v>
      </c>
      <c r="U16" s="86">
        <v>5077466.24</v>
      </c>
      <c r="V16" s="87">
        <f>+T16+U16</f>
        <v>38000338.199999996</v>
      </c>
      <c r="W16" s="78">
        <v>775976</v>
      </c>
      <c r="X16" s="84">
        <f>+V16+W16</f>
        <v>38776314.199999996</v>
      </c>
      <c r="Y16" s="84">
        <v>0</v>
      </c>
      <c r="Z16" s="84">
        <f>+X16+Y16</f>
        <v>38776314.199999996</v>
      </c>
      <c r="AA16" s="84">
        <v>0</v>
      </c>
      <c r="AB16" s="88">
        <f>+Z16+AA16</f>
        <v>38776314.199999996</v>
      </c>
      <c r="AC16" s="79">
        <f>+AB16/E16</f>
        <v>3.9718492934928525E-2</v>
      </c>
      <c r="AD16" s="89">
        <f t="shared" si="2"/>
        <v>937502273.79999995</v>
      </c>
      <c r="AE16" s="90">
        <f t="shared" si="3"/>
        <v>0.96028150706507143</v>
      </c>
    </row>
    <row r="17" spans="1:32" x14ac:dyDescent="0.2">
      <c r="A17" s="91" t="s">
        <v>114</v>
      </c>
      <c r="B17" s="92">
        <v>1680000</v>
      </c>
      <c r="C17" s="93"/>
      <c r="D17" s="241"/>
      <c r="E17" s="86">
        <f>+B17+C17-D17</f>
        <v>1680000</v>
      </c>
      <c r="F17" s="218">
        <v>1353985</v>
      </c>
      <c r="G17" s="80">
        <v>398208</v>
      </c>
      <c r="H17" s="83">
        <f>+F17+G17</f>
        <v>1752193</v>
      </c>
      <c r="I17" s="80">
        <v>484979</v>
      </c>
      <c r="J17" s="84">
        <f>+H17+I17</f>
        <v>2237172</v>
      </c>
      <c r="K17" s="80">
        <v>133706</v>
      </c>
      <c r="L17" s="84">
        <f>+J17+K17</f>
        <v>2370878</v>
      </c>
      <c r="M17" s="80">
        <v>1637986</v>
      </c>
      <c r="N17" s="84">
        <f>+L17+M17</f>
        <v>4008864</v>
      </c>
      <c r="O17" s="80">
        <v>292917</v>
      </c>
      <c r="P17" s="84">
        <f>+N17+O17</f>
        <v>4301781</v>
      </c>
      <c r="Q17" s="80">
        <v>3367111</v>
      </c>
      <c r="R17" s="84">
        <f>+P17+Q17</f>
        <v>7668892</v>
      </c>
      <c r="S17" s="80">
        <v>1831826</v>
      </c>
      <c r="T17" s="85">
        <f>+R17+S17</f>
        <v>9500718</v>
      </c>
      <c r="U17" s="95">
        <v>685187</v>
      </c>
      <c r="V17" s="87">
        <f>+T17+U17</f>
        <v>10185905</v>
      </c>
      <c r="W17" s="80">
        <v>460305</v>
      </c>
      <c r="X17" s="84">
        <f>+V17+W17</f>
        <v>10646210</v>
      </c>
      <c r="Y17" s="80"/>
      <c r="Z17" s="84">
        <f>+X17+Y17</f>
        <v>10646210</v>
      </c>
      <c r="AA17" s="80"/>
      <c r="AB17" s="88">
        <f>+Z17+AA17</f>
        <v>10646210</v>
      </c>
      <c r="AC17" s="79"/>
      <c r="AD17" s="80"/>
      <c r="AE17" s="79"/>
    </row>
    <row r="18" spans="1:32" ht="13.5" thickBot="1" x14ac:dyDescent="0.25">
      <c r="A18" s="96"/>
      <c r="B18" s="97"/>
      <c r="C18" s="98"/>
      <c r="D18" s="242"/>
      <c r="E18" s="86">
        <f>+B18+C18-D18</f>
        <v>0</v>
      </c>
      <c r="F18" s="6"/>
      <c r="G18" s="5"/>
      <c r="H18" s="100"/>
      <c r="I18" s="69"/>
      <c r="J18" s="100"/>
      <c r="K18" s="69"/>
      <c r="L18" s="100"/>
      <c r="M18" s="69"/>
      <c r="N18" s="100"/>
      <c r="O18" s="69"/>
      <c r="P18" s="100"/>
      <c r="Q18" s="69"/>
      <c r="R18" s="100"/>
      <c r="S18" s="69"/>
      <c r="T18" s="101"/>
      <c r="U18" s="100"/>
      <c r="V18" s="102"/>
      <c r="W18" s="69"/>
      <c r="X18" s="100"/>
      <c r="Y18" s="100"/>
      <c r="Z18" s="69"/>
      <c r="AA18" s="100"/>
      <c r="AB18" s="69"/>
      <c r="AC18" s="103"/>
      <c r="AD18" s="69" t="s">
        <v>34</v>
      </c>
      <c r="AE18" s="70"/>
    </row>
    <row r="19" spans="1:32" ht="13.5" thickBot="1" x14ac:dyDescent="0.25">
      <c r="A19" s="104" t="s">
        <v>79</v>
      </c>
      <c r="B19" s="105">
        <f>SUM(B21:B22)</f>
        <v>7256766211</v>
      </c>
      <c r="C19" s="106">
        <f>SUM(C21:C22)</f>
        <v>0</v>
      </c>
      <c r="D19" s="106">
        <f>SUM(D21:D22)</f>
        <v>0</v>
      </c>
      <c r="E19" s="59">
        <f t="shared" ref="E19:J19" si="4">SUM(E21:E22)</f>
        <v>7256766211</v>
      </c>
      <c r="F19" s="108">
        <f t="shared" si="4"/>
        <v>189601901.19</v>
      </c>
      <c r="G19" s="107">
        <f t="shared" si="4"/>
        <v>2070461978.3</v>
      </c>
      <c r="H19" s="59">
        <f t="shared" si="4"/>
        <v>2260063879.4899998</v>
      </c>
      <c r="I19" s="108">
        <f t="shared" si="4"/>
        <v>2543785412.4299998</v>
      </c>
      <c r="J19" s="59">
        <f t="shared" si="4"/>
        <v>4803849291.9199991</v>
      </c>
      <c r="K19" s="59">
        <f t="shared" ref="K19:P19" si="5">SUM(K21:K22)</f>
        <v>1778060046.76</v>
      </c>
      <c r="L19" s="59">
        <f t="shared" si="5"/>
        <v>6581909338.6799994</v>
      </c>
      <c r="M19" s="59">
        <f t="shared" si="5"/>
        <v>1463523044.6600001</v>
      </c>
      <c r="N19" s="109">
        <f t="shared" si="5"/>
        <v>8045432383.3399992</v>
      </c>
      <c r="O19" s="110">
        <f t="shared" si="5"/>
        <v>1059129893.61</v>
      </c>
      <c r="P19" s="110">
        <f t="shared" si="5"/>
        <v>9104562276.9499989</v>
      </c>
      <c r="Q19" s="109">
        <f t="shared" ref="Q19:V19" si="6">SUM(Q20:Q22)</f>
        <v>2601458892.1400003</v>
      </c>
      <c r="R19" s="110">
        <f t="shared" si="6"/>
        <v>11706021169.089998</v>
      </c>
      <c r="S19" s="109">
        <f t="shared" si="6"/>
        <v>1587863908.6100001</v>
      </c>
      <c r="T19" s="110">
        <f t="shared" si="6"/>
        <v>13293885077.699999</v>
      </c>
      <c r="U19" s="110">
        <f t="shared" si="6"/>
        <v>2553479607.0999999</v>
      </c>
      <c r="V19" s="110">
        <f t="shared" si="6"/>
        <v>15847364684.799997</v>
      </c>
      <c r="W19" s="59">
        <f>SUM(W21:W22)</f>
        <v>1358333628.8500018</v>
      </c>
      <c r="X19" s="59">
        <f>+V19+W19</f>
        <v>17205698313.649998</v>
      </c>
      <c r="Y19" s="59">
        <f>SUM(Y21:Y22)</f>
        <v>0</v>
      </c>
      <c r="Z19" s="59">
        <f>+X19+Y19</f>
        <v>17205698313.649998</v>
      </c>
      <c r="AA19" s="59">
        <f>SUM(AA21:AA22)</f>
        <v>0</v>
      </c>
      <c r="AB19" s="109">
        <f>SUM(AB20:AB22)</f>
        <v>17205698313.650002</v>
      </c>
      <c r="AC19" s="60">
        <f>+AB19/E19</f>
        <v>2.3709869952223546</v>
      </c>
      <c r="AD19" s="61">
        <f t="shared" si="2"/>
        <v>-9948932102.6500015</v>
      </c>
      <c r="AE19" s="60">
        <f t="shared" si="3"/>
        <v>-1.3709869952223546</v>
      </c>
    </row>
    <row r="20" spans="1:32" x14ac:dyDescent="0.2">
      <c r="A20" s="91" t="s">
        <v>113</v>
      </c>
      <c r="B20" s="92"/>
      <c r="C20" s="93"/>
      <c r="D20" s="241"/>
      <c r="E20" s="95"/>
      <c r="F20" s="218"/>
      <c r="G20" s="80"/>
      <c r="H20" s="95"/>
      <c r="I20" s="80"/>
      <c r="J20" s="111"/>
      <c r="K20" s="80"/>
      <c r="L20" s="111"/>
      <c r="M20" s="111"/>
      <c r="N20" s="112"/>
      <c r="O20" s="112"/>
      <c r="P20" s="112"/>
      <c r="Q20" s="112">
        <v>1353227482.6600001</v>
      </c>
      <c r="R20" s="112">
        <f>+P20+Q20</f>
        <v>1353227482.6600001</v>
      </c>
      <c r="S20" s="112">
        <v>0</v>
      </c>
      <c r="T20" s="39">
        <f>+R20+S20</f>
        <v>1353227482.6600001</v>
      </c>
      <c r="U20" s="112">
        <v>52.98</v>
      </c>
      <c r="V20" s="39">
        <f>+T20+U20</f>
        <v>1353227535.6400001</v>
      </c>
      <c r="W20" s="111"/>
      <c r="X20" s="39">
        <f>+V20+W20</f>
        <v>1353227535.6400001</v>
      </c>
      <c r="Y20" s="111"/>
      <c r="Z20" s="39">
        <f>+X20+Y20</f>
        <v>1353227535.6400001</v>
      </c>
      <c r="AA20" s="111"/>
      <c r="AB20" s="78">
        <f>+Z20+AA20</f>
        <v>1353227535.6400001</v>
      </c>
      <c r="AC20" s="79" t="s">
        <v>34</v>
      </c>
      <c r="AD20" s="80">
        <f t="shared" si="2"/>
        <v>-1353227535.6400001</v>
      </c>
      <c r="AE20" s="113"/>
    </row>
    <row r="21" spans="1:32" x14ac:dyDescent="0.2">
      <c r="A21" s="72" t="s">
        <v>54</v>
      </c>
      <c r="B21" s="39">
        <v>7769234</v>
      </c>
      <c r="C21" s="73">
        <v>0</v>
      </c>
      <c r="D21" s="243">
        <v>0</v>
      </c>
      <c r="E21" s="86">
        <f>+B21+C21-D21</f>
        <v>7769234</v>
      </c>
      <c r="F21" s="217">
        <v>931373.18</v>
      </c>
      <c r="G21" s="74">
        <v>603050.03</v>
      </c>
      <c r="H21" s="86">
        <f>+F21+G21</f>
        <v>1534423.21</v>
      </c>
      <c r="I21" s="74">
        <v>1368992.74</v>
      </c>
      <c r="J21" s="86">
        <f>+H21+I21</f>
        <v>2903415.95</v>
      </c>
      <c r="K21" s="77">
        <v>1038890.15</v>
      </c>
      <c r="L21" s="39">
        <f>+J21+K21</f>
        <v>3942306.1</v>
      </c>
      <c r="M21" s="39">
        <v>608681.21</v>
      </c>
      <c r="N21" s="39">
        <f>+L21+M21</f>
        <v>4550987.3100000005</v>
      </c>
      <c r="O21" s="39">
        <v>326708.08</v>
      </c>
      <c r="P21" s="39">
        <f>+N21+O21</f>
        <v>4877695.3900000006</v>
      </c>
      <c r="Q21" s="39">
        <v>313785.01</v>
      </c>
      <c r="R21" s="39">
        <f>+P21+Q21</f>
        <v>5191480.4000000004</v>
      </c>
      <c r="S21" s="39">
        <v>320789.94</v>
      </c>
      <c r="T21" s="39">
        <f>+R21+S21</f>
        <v>5512270.3400000008</v>
      </c>
      <c r="U21" s="39">
        <v>332487.74</v>
      </c>
      <c r="V21" s="39">
        <f>+T21+U21</f>
        <v>5844758.080000001</v>
      </c>
      <c r="W21" s="78">
        <v>43549123.440000005</v>
      </c>
      <c r="X21" s="39">
        <f>+V21+W21</f>
        <v>49393881.520000003</v>
      </c>
      <c r="Y21" s="39">
        <v>0</v>
      </c>
      <c r="Z21" s="39">
        <f>+X21+Y21</f>
        <v>49393881.520000003</v>
      </c>
      <c r="AA21" s="39">
        <v>0</v>
      </c>
      <c r="AB21" s="78">
        <f>+Z21+AA21</f>
        <v>49393881.520000003</v>
      </c>
      <c r="AC21" s="79">
        <f>+AB21/E21</f>
        <v>6.3576256706903154</v>
      </c>
      <c r="AD21" s="80">
        <f t="shared" si="2"/>
        <v>-41624647.520000003</v>
      </c>
      <c r="AE21" s="79">
        <f t="shared" si="3"/>
        <v>-5.3576256706903154</v>
      </c>
    </row>
    <row r="22" spans="1:32" x14ac:dyDescent="0.2">
      <c r="A22" s="115" t="s">
        <v>55</v>
      </c>
      <c r="B22" s="39">
        <v>7248996977</v>
      </c>
      <c r="C22" s="116">
        <v>0</v>
      </c>
      <c r="D22" s="240">
        <v>0</v>
      </c>
      <c r="E22" s="86">
        <f>+B22+C22-D22</f>
        <v>7248996977</v>
      </c>
      <c r="F22" s="217">
        <v>188670528.00999999</v>
      </c>
      <c r="G22" s="74">
        <v>2069858928.27</v>
      </c>
      <c r="H22" s="86">
        <f>+F22+G22</f>
        <v>2258529456.2799997</v>
      </c>
      <c r="I22" s="117">
        <v>2542416419.6900001</v>
      </c>
      <c r="J22" s="86">
        <f>+H22+I22</f>
        <v>4800945875.9699993</v>
      </c>
      <c r="K22" s="87">
        <v>1777021156.6099999</v>
      </c>
      <c r="L22" s="39">
        <f>+J22+K22</f>
        <v>6577967032.579999</v>
      </c>
      <c r="M22" s="84">
        <v>1462914363.45</v>
      </c>
      <c r="N22" s="39">
        <f>+L22+M22</f>
        <v>8040881396.0299988</v>
      </c>
      <c r="O22" s="84">
        <v>1058803185.53</v>
      </c>
      <c r="P22" s="39">
        <f>+N22+O22</f>
        <v>9099684581.5599995</v>
      </c>
      <c r="Q22" s="84">
        <v>1247917624.47</v>
      </c>
      <c r="R22" s="39">
        <f>+P22+Q22</f>
        <v>10347602206.029999</v>
      </c>
      <c r="S22" s="84">
        <v>1587543118.6700001</v>
      </c>
      <c r="T22" s="39">
        <f>+R22+S22</f>
        <v>11935145324.699999</v>
      </c>
      <c r="U22" s="84">
        <v>2553147066.3800001</v>
      </c>
      <c r="V22" s="39">
        <f>+T22+U22</f>
        <v>14488292391.079998</v>
      </c>
      <c r="W22" s="85">
        <v>1314784505.4100018</v>
      </c>
      <c r="X22" s="39">
        <f>+V22+W22</f>
        <v>15803076896.49</v>
      </c>
      <c r="Y22" s="84">
        <v>0</v>
      </c>
      <c r="Z22" s="39">
        <f>+X22+Y22</f>
        <v>15803076896.49</v>
      </c>
      <c r="AA22" s="84">
        <v>0</v>
      </c>
      <c r="AB22" s="78">
        <f>+Z22+AA22</f>
        <v>15803076896.49</v>
      </c>
      <c r="AC22" s="79">
        <f>+AB22/E22</f>
        <v>2.180036348012123</v>
      </c>
      <c r="AD22" s="89">
        <f t="shared" si="2"/>
        <v>-8554079919.4899998</v>
      </c>
      <c r="AE22" s="90">
        <f t="shared" si="3"/>
        <v>-1.180036348012123</v>
      </c>
    </row>
    <row r="23" spans="1:32" ht="13.5" thickBot="1" x14ac:dyDescent="0.25">
      <c r="A23" s="118"/>
      <c r="B23" s="119"/>
      <c r="C23" s="120"/>
      <c r="D23" s="242"/>
      <c r="E23" s="50"/>
      <c r="F23" s="6"/>
      <c r="G23" s="5"/>
      <c r="H23" s="100"/>
      <c r="I23" s="121"/>
      <c r="J23" s="100"/>
      <c r="K23" s="122"/>
      <c r="L23" s="123"/>
      <c r="M23" s="123"/>
      <c r="N23" s="123"/>
      <c r="O23" s="123"/>
      <c r="P23" s="123"/>
      <c r="Q23" s="123"/>
      <c r="R23" s="123"/>
      <c r="S23" s="123"/>
      <c r="T23" s="124"/>
      <c r="U23" s="123"/>
      <c r="V23" s="123"/>
      <c r="W23" s="124"/>
      <c r="X23" s="123"/>
      <c r="Y23" s="123"/>
      <c r="Z23" s="123"/>
      <c r="AA23" s="123"/>
      <c r="AB23" s="124"/>
      <c r="AC23" s="125"/>
      <c r="AD23" s="126">
        <f t="shared" si="2"/>
        <v>0</v>
      </c>
      <c r="AE23" s="127"/>
    </row>
    <row r="24" spans="1:32" ht="13.5" thickBot="1" x14ac:dyDescent="0.25">
      <c r="A24" s="71" t="s">
        <v>45</v>
      </c>
      <c r="B24" s="105">
        <f>+B25</f>
        <v>5062977540</v>
      </c>
      <c r="C24" s="128">
        <f>+C25</f>
        <v>0</v>
      </c>
      <c r="D24" s="128">
        <f>+D25</f>
        <v>0</v>
      </c>
      <c r="E24" s="59">
        <f>SUM(E25:E25)</f>
        <v>5062977540</v>
      </c>
      <c r="F24" s="108">
        <f>+F25</f>
        <v>0</v>
      </c>
      <c r="G24" s="107">
        <f>+G25</f>
        <v>0</v>
      </c>
      <c r="H24" s="59">
        <f>+H25</f>
        <v>0</v>
      </c>
      <c r="I24" s="130">
        <f>+I25</f>
        <v>0</v>
      </c>
      <c r="J24" s="105">
        <f t="shared" ref="J24:AB24" si="7">+J25</f>
        <v>0</v>
      </c>
      <c r="K24" s="105">
        <f t="shared" si="7"/>
        <v>0</v>
      </c>
      <c r="L24" s="105">
        <f t="shared" si="7"/>
        <v>0</v>
      </c>
      <c r="M24" s="105">
        <f t="shared" si="7"/>
        <v>0</v>
      </c>
      <c r="N24" s="105">
        <f t="shared" si="7"/>
        <v>0</v>
      </c>
      <c r="O24" s="105">
        <f t="shared" si="7"/>
        <v>0</v>
      </c>
      <c r="P24" s="105">
        <f t="shared" si="7"/>
        <v>0</v>
      </c>
      <c r="Q24" s="105">
        <f t="shared" si="7"/>
        <v>0</v>
      </c>
      <c r="R24" s="105">
        <f t="shared" si="7"/>
        <v>0</v>
      </c>
      <c r="S24" s="105">
        <f t="shared" si="7"/>
        <v>0</v>
      </c>
      <c r="T24" s="105">
        <f t="shared" si="7"/>
        <v>0</v>
      </c>
      <c r="U24" s="105">
        <f t="shared" si="7"/>
        <v>0</v>
      </c>
      <c r="V24" s="105">
        <f t="shared" si="7"/>
        <v>0</v>
      </c>
      <c r="W24" s="105">
        <f t="shared" si="7"/>
        <v>0</v>
      </c>
      <c r="X24" s="105">
        <f t="shared" si="7"/>
        <v>0</v>
      </c>
      <c r="Y24" s="105">
        <f t="shared" si="7"/>
        <v>0</v>
      </c>
      <c r="Z24" s="105">
        <f t="shared" si="7"/>
        <v>0</v>
      </c>
      <c r="AA24" s="105">
        <f t="shared" si="7"/>
        <v>0</v>
      </c>
      <c r="AB24" s="105">
        <f t="shared" si="7"/>
        <v>0</v>
      </c>
      <c r="AC24" s="60">
        <f>+AB24/E24</f>
        <v>0</v>
      </c>
      <c r="AD24" s="61">
        <f t="shared" si="2"/>
        <v>5062977540</v>
      </c>
      <c r="AE24" s="60">
        <f t="shared" si="3"/>
        <v>1</v>
      </c>
    </row>
    <row r="25" spans="1:32" x14ac:dyDescent="0.2">
      <c r="A25" s="131" t="s">
        <v>66</v>
      </c>
      <c r="B25" s="111">
        <v>5062977540</v>
      </c>
      <c r="C25" s="132">
        <v>0</v>
      </c>
      <c r="D25" s="132">
        <v>0</v>
      </c>
      <c r="E25" s="75">
        <f>+B25+C25-D25</f>
        <v>5062977540</v>
      </c>
      <c r="F25" s="251"/>
      <c r="G25" s="134"/>
      <c r="H25" s="111"/>
      <c r="I25" s="135"/>
      <c r="J25" s="111"/>
      <c r="K25" s="135"/>
      <c r="L25" s="111"/>
      <c r="M25" s="135"/>
      <c r="N25" s="111"/>
      <c r="O25" s="135"/>
      <c r="P25" s="111"/>
      <c r="Q25" s="135"/>
      <c r="R25" s="111"/>
      <c r="S25" s="135"/>
      <c r="T25" s="111"/>
      <c r="U25" s="135"/>
      <c r="V25" s="111"/>
      <c r="W25" s="135"/>
      <c r="X25" s="111"/>
      <c r="Y25" s="111"/>
      <c r="Z25" s="135"/>
      <c r="AA25" s="111"/>
      <c r="AB25" s="135"/>
      <c r="AC25" s="113"/>
      <c r="AD25" s="80">
        <f t="shared" si="2"/>
        <v>5062977540</v>
      </c>
      <c r="AE25" s="79">
        <f t="shared" si="3"/>
        <v>1</v>
      </c>
    </row>
    <row r="26" spans="1:32" x14ac:dyDescent="0.2">
      <c r="A26" s="136"/>
      <c r="B26" s="94"/>
      <c r="C26" s="93"/>
      <c r="D26" s="241"/>
      <c r="E26" s="95">
        <f>+B26+C26-D26</f>
        <v>0</v>
      </c>
      <c r="F26" s="248"/>
      <c r="G26" s="137"/>
      <c r="H26" s="95"/>
      <c r="I26" s="80"/>
      <c r="J26" s="95"/>
      <c r="K26" s="80"/>
      <c r="L26" s="95"/>
      <c r="M26" s="80"/>
      <c r="N26" s="95"/>
      <c r="O26" s="80"/>
      <c r="P26" s="95"/>
      <c r="Q26" s="80"/>
      <c r="R26" s="95"/>
      <c r="S26" s="80"/>
      <c r="T26" s="95"/>
      <c r="U26" s="80"/>
      <c r="V26" s="95"/>
      <c r="W26" s="80"/>
      <c r="X26" s="95"/>
      <c r="Y26" s="95"/>
      <c r="Z26" s="80"/>
      <c r="AA26" s="95"/>
      <c r="AB26" s="80"/>
      <c r="AC26" s="79"/>
      <c r="AD26" s="126">
        <f t="shared" si="2"/>
        <v>0</v>
      </c>
      <c r="AE26" s="127"/>
    </row>
    <row r="27" spans="1:32" ht="13.5" thickBot="1" x14ac:dyDescent="0.25">
      <c r="A27" s="36"/>
      <c r="B27" s="63"/>
      <c r="C27" s="138"/>
      <c r="D27" s="242"/>
      <c r="E27" s="50"/>
      <c r="F27" s="6"/>
      <c r="H27" s="100"/>
      <c r="I27" s="139"/>
      <c r="J27" s="140"/>
      <c r="K27" s="37"/>
      <c r="L27" s="140"/>
      <c r="M27" s="37"/>
      <c r="N27" s="140"/>
      <c r="O27" s="37"/>
      <c r="P27" s="140"/>
      <c r="Q27" s="37"/>
      <c r="R27" s="140"/>
      <c r="S27" s="37"/>
      <c r="T27" s="141"/>
      <c r="U27" s="37"/>
      <c r="V27" s="140"/>
      <c r="W27" s="142"/>
      <c r="X27" s="140"/>
      <c r="Y27" s="140"/>
      <c r="Z27" s="140"/>
      <c r="AA27" s="140"/>
      <c r="AB27" s="141"/>
      <c r="AC27" s="103" t="s">
        <v>34</v>
      </c>
      <c r="AD27" s="126">
        <f t="shared" si="2"/>
        <v>0</v>
      </c>
      <c r="AE27" s="127"/>
    </row>
    <row r="28" spans="1:32" ht="13.5" thickBot="1" x14ac:dyDescent="0.25">
      <c r="A28" s="71" t="s">
        <v>56</v>
      </c>
      <c r="B28" s="105">
        <f t="shared" ref="B28:P28" si="8">+B9+B12</f>
        <v>40897790140</v>
      </c>
      <c r="C28" s="143">
        <f t="shared" si="8"/>
        <v>0</v>
      </c>
      <c r="D28" s="128">
        <f t="shared" si="8"/>
        <v>0</v>
      </c>
      <c r="E28" s="59">
        <f t="shared" si="8"/>
        <v>40897790140</v>
      </c>
      <c r="F28" s="130">
        <f t="shared" si="8"/>
        <v>3297821845.8600001</v>
      </c>
      <c r="G28" s="105">
        <f t="shared" si="8"/>
        <v>3031386664.6599998</v>
      </c>
      <c r="H28" s="105">
        <f t="shared" si="8"/>
        <v>6329208510.5200005</v>
      </c>
      <c r="I28" s="105">
        <f t="shared" si="8"/>
        <v>5614986320.0599995</v>
      </c>
      <c r="J28" s="105">
        <f t="shared" si="8"/>
        <v>23888389661.159996</v>
      </c>
      <c r="K28" s="105">
        <f t="shared" si="8"/>
        <v>4732416574.7600002</v>
      </c>
      <c r="L28" s="105">
        <f t="shared" si="8"/>
        <v>16676611405.34</v>
      </c>
      <c r="M28" s="105">
        <f t="shared" si="8"/>
        <v>4480772587.8999996</v>
      </c>
      <c r="N28" s="105">
        <f t="shared" si="8"/>
        <v>21157383993.239998</v>
      </c>
      <c r="O28" s="105">
        <f t="shared" si="8"/>
        <v>4021576981.6100001</v>
      </c>
      <c r="P28" s="105">
        <f t="shared" si="8"/>
        <v>25178960974.849998</v>
      </c>
      <c r="Q28" s="107"/>
      <c r="R28" s="105">
        <f>+R9+R12</f>
        <v>30842382778.349998</v>
      </c>
      <c r="S28" s="107"/>
      <c r="T28" s="105">
        <f>+T9+T12</f>
        <v>35097831265.599998</v>
      </c>
      <c r="U28" s="107"/>
      <c r="V28" s="105">
        <f>+V9+V12</f>
        <v>39507033166.939995</v>
      </c>
      <c r="W28" s="107"/>
      <c r="X28" s="105">
        <f>+X9+X12</f>
        <v>42798937902.979996</v>
      </c>
      <c r="Y28" s="107"/>
      <c r="Z28" s="105">
        <f>+Z9+Z12</f>
        <v>42798937902.979996</v>
      </c>
      <c r="AA28" s="107"/>
      <c r="AB28" s="61">
        <f>+AB9+AB12</f>
        <v>42798937902.979996</v>
      </c>
      <c r="AC28" s="60">
        <f>+AB28/E28</f>
        <v>1.0464853420312454</v>
      </c>
      <c r="AD28" s="61">
        <f t="shared" si="2"/>
        <v>-1901147762.9799957</v>
      </c>
      <c r="AE28" s="60">
        <f t="shared" si="3"/>
        <v>-4.6485342031245401E-2</v>
      </c>
    </row>
    <row r="29" spans="1:32" ht="13.5" thickBot="1" x14ac:dyDescent="0.25">
      <c r="A29" s="144"/>
      <c r="B29" s="145"/>
      <c r="C29" s="145"/>
      <c r="D29" s="146"/>
      <c r="E29" s="261"/>
      <c r="F29" s="147"/>
      <c r="G29" s="148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50"/>
      <c r="U29" s="37"/>
      <c r="V29" s="37"/>
      <c r="W29" s="142"/>
      <c r="X29" s="151"/>
      <c r="Y29" s="151"/>
      <c r="Z29" s="151"/>
      <c r="AA29" s="151"/>
      <c r="AB29" s="152"/>
      <c r="AC29" s="60" t="s">
        <v>34</v>
      </c>
      <c r="AD29" s="69" t="s">
        <v>34</v>
      </c>
      <c r="AE29" s="70"/>
      <c r="AF29" s="2" t="s">
        <v>34</v>
      </c>
    </row>
    <row r="30" spans="1:32" ht="13.5" thickBot="1" x14ac:dyDescent="0.25">
      <c r="A30" s="104" t="s">
        <v>57</v>
      </c>
      <c r="B30" s="105">
        <f t="shared" ref="B30:AD30" si="9">B32+B79+B81+B83+B86</f>
        <v>40897790140</v>
      </c>
      <c r="C30" s="105">
        <f t="shared" si="9"/>
        <v>1430365601</v>
      </c>
      <c r="D30" s="61">
        <f t="shared" si="9"/>
        <v>1430365601</v>
      </c>
      <c r="E30" s="59">
        <f t="shared" si="9"/>
        <v>40897790140</v>
      </c>
      <c r="F30" s="130">
        <f t="shared" si="9"/>
        <v>1219684315.3199999</v>
      </c>
      <c r="G30" s="105">
        <f t="shared" si="9"/>
        <v>1170181523.46</v>
      </c>
      <c r="H30" s="105">
        <f t="shared" si="9"/>
        <v>2389865838.7799997</v>
      </c>
      <c r="I30" s="105">
        <f t="shared" si="9"/>
        <v>1203064041.3199999</v>
      </c>
      <c r="J30" s="105">
        <f t="shared" si="9"/>
        <v>3592929880.0999999</v>
      </c>
      <c r="K30" s="105">
        <f t="shared" si="9"/>
        <v>1340689997.0799999</v>
      </c>
      <c r="L30" s="105">
        <f t="shared" si="9"/>
        <v>4933619877.1800003</v>
      </c>
      <c r="M30" s="105">
        <f t="shared" si="9"/>
        <v>2027058829.1800001</v>
      </c>
      <c r="N30" s="105">
        <f t="shared" si="9"/>
        <v>6960678706.3600006</v>
      </c>
      <c r="O30" s="105">
        <f t="shared" si="9"/>
        <v>1849105264.78</v>
      </c>
      <c r="P30" s="105">
        <f t="shared" si="9"/>
        <v>8809783971.1399994</v>
      </c>
      <c r="Q30" s="105">
        <f t="shared" si="9"/>
        <v>1115161595.55</v>
      </c>
      <c r="R30" s="105">
        <f t="shared" si="9"/>
        <v>9924945566.6900005</v>
      </c>
      <c r="S30" s="105">
        <f t="shared" si="9"/>
        <v>1182042293.24</v>
      </c>
      <c r="T30" s="105">
        <f t="shared" si="9"/>
        <v>11106987859.93</v>
      </c>
      <c r="U30" s="105">
        <f t="shared" si="9"/>
        <v>1877298262.1399999</v>
      </c>
      <c r="V30" s="105">
        <f t="shared" si="9"/>
        <v>12984286122.07</v>
      </c>
      <c r="W30" s="105">
        <f t="shared" si="9"/>
        <v>1126945553.4099998</v>
      </c>
      <c r="X30" s="105">
        <f>X32+X79+X81+X83+X86</f>
        <v>14111231675.48</v>
      </c>
      <c r="Y30" s="105">
        <f t="shared" si="9"/>
        <v>0</v>
      </c>
      <c r="Z30" s="105">
        <f t="shared" si="9"/>
        <v>14111231675.48</v>
      </c>
      <c r="AA30" s="105">
        <f t="shared" si="9"/>
        <v>0</v>
      </c>
      <c r="AB30" s="105">
        <f t="shared" si="9"/>
        <v>14111231675.48</v>
      </c>
      <c r="AC30" s="60">
        <f>+AB30/E30</f>
        <v>0.34503653197825324</v>
      </c>
      <c r="AD30" s="105">
        <f t="shared" si="9"/>
        <v>26786558464.52</v>
      </c>
      <c r="AE30" s="60">
        <f t="shared" si="3"/>
        <v>0.65496346802174676</v>
      </c>
      <c r="AF30" s="153" t="s">
        <v>34</v>
      </c>
    </row>
    <row r="31" spans="1:32" ht="13.5" thickBot="1" x14ac:dyDescent="0.25">
      <c r="A31" s="96"/>
      <c r="B31" s="63"/>
      <c r="C31" s="96"/>
      <c r="E31" s="259"/>
      <c r="G31" s="52"/>
      <c r="H31" s="154"/>
      <c r="I31" s="140"/>
      <c r="J31" s="69"/>
      <c r="K31" s="140"/>
      <c r="L31" s="69"/>
      <c r="M31" s="140"/>
      <c r="N31" s="69"/>
      <c r="O31" s="140"/>
      <c r="P31" s="37"/>
      <c r="Q31" s="140"/>
      <c r="R31" s="37"/>
      <c r="S31" s="155"/>
      <c r="T31" s="142"/>
      <c r="U31" s="140"/>
      <c r="V31" s="37"/>
      <c r="W31" s="141"/>
      <c r="X31" s="37"/>
      <c r="Y31" s="37"/>
      <c r="Z31" s="37"/>
      <c r="AA31" s="37"/>
      <c r="AB31" s="142"/>
      <c r="AC31" s="60" t="s">
        <v>34</v>
      </c>
      <c r="AD31" s="69" t="s">
        <v>34</v>
      </c>
      <c r="AE31" s="70"/>
    </row>
    <row r="32" spans="1:32" ht="13.5" thickBot="1" x14ac:dyDescent="0.25">
      <c r="A32" s="71" t="s">
        <v>46</v>
      </c>
      <c r="B32" s="105">
        <f>+B34</f>
        <v>22263761746</v>
      </c>
      <c r="C32" s="105">
        <f>+C34</f>
        <v>1428621844</v>
      </c>
      <c r="D32" s="61">
        <f t="shared" ref="D32:AB32" si="10">+D34</f>
        <v>1430365601</v>
      </c>
      <c r="E32" s="59">
        <f t="shared" si="10"/>
        <v>22262017989</v>
      </c>
      <c r="F32" s="130">
        <f t="shared" si="10"/>
        <v>869835332.31999993</v>
      </c>
      <c r="G32" s="105">
        <f t="shared" si="10"/>
        <v>794822179.46000004</v>
      </c>
      <c r="H32" s="105">
        <f t="shared" si="10"/>
        <v>1664657511.78</v>
      </c>
      <c r="I32" s="105">
        <f t="shared" si="10"/>
        <v>835824849.31999993</v>
      </c>
      <c r="J32" s="105">
        <f t="shared" si="10"/>
        <v>2500482361.0999999</v>
      </c>
      <c r="K32" s="105">
        <f t="shared" si="10"/>
        <v>969133157.07999992</v>
      </c>
      <c r="L32" s="105">
        <f t="shared" si="10"/>
        <v>3469615518.1800003</v>
      </c>
      <c r="M32" s="105">
        <f t="shared" si="10"/>
        <v>1702407842.1800001</v>
      </c>
      <c r="N32" s="105">
        <f t="shared" si="10"/>
        <v>5172023360.3600006</v>
      </c>
      <c r="O32" s="105">
        <f t="shared" si="10"/>
        <v>1680308959.78</v>
      </c>
      <c r="P32" s="105">
        <f t="shared" si="10"/>
        <v>6852332320.1399994</v>
      </c>
      <c r="Q32" s="105">
        <f t="shared" si="10"/>
        <v>951129562.54999995</v>
      </c>
      <c r="R32" s="105">
        <f t="shared" si="10"/>
        <v>7803461882.6900005</v>
      </c>
      <c r="S32" s="105">
        <f t="shared" si="10"/>
        <v>1019122948.24</v>
      </c>
      <c r="T32" s="105">
        <f t="shared" si="10"/>
        <v>8822584830.9300003</v>
      </c>
      <c r="U32" s="105">
        <f t="shared" si="10"/>
        <v>1735119553.1399999</v>
      </c>
      <c r="V32" s="105">
        <f t="shared" si="10"/>
        <v>10557704384.07</v>
      </c>
      <c r="W32" s="105">
        <f t="shared" si="10"/>
        <v>998085333.40999997</v>
      </c>
      <c r="X32" s="105">
        <f t="shared" si="10"/>
        <v>11555789717.48</v>
      </c>
      <c r="Y32" s="105">
        <f t="shared" si="10"/>
        <v>0</v>
      </c>
      <c r="Z32" s="105">
        <f t="shared" si="10"/>
        <v>11555789717.48</v>
      </c>
      <c r="AA32" s="105">
        <f t="shared" si="10"/>
        <v>0</v>
      </c>
      <c r="AB32" s="105">
        <f t="shared" si="10"/>
        <v>11555789717.48</v>
      </c>
      <c r="AC32" s="60">
        <f>+AB32/E32</f>
        <v>0.51908096216568911</v>
      </c>
      <c r="AD32" s="61">
        <f t="shared" si="2"/>
        <v>10706228271.52</v>
      </c>
      <c r="AE32" s="60">
        <f t="shared" si="3"/>
        <v>0.48091903783431089</v>
      </c>
      <c r="AF32" s="156" t="s">
        <v>34</v>
      </c>
    </row>
    <row r="33" spans="1:31" ht="13.5" thickBot="1" x14ac:dyDescent="0.25">
      <c r="A33" s="36"/>
      <c r="B33" s="48"/>
      <c r="C33" s="48"/>
      <c r="D33" s="157"/>
      <c r="E33" s="260"/>
      <c r="G33" s="52"/>
      <c r="H33" s="154"/>
      <c r="I33" s="140"/>
      <c r="J33" s="154"/>
      <c r="K33" s="140"/>
      <c r="L33" s="154"/>
      <c r="M33" s="140"/>
      <c r="N33" s="154"/>
      <c r="O33" s="140"/>
      <c r="P33" s="140"/>
      <c r="Q33" s="140"/>
      <c r="R33" s="140"/>
      <c r="S33" s="140"/>
      <c r="T33" s="141"/>
      <c r="U33" s="140"/>
      <c r="V33" s="140"/>
      <c r="W33" s="141"/>
      <c r="X33" s="158"/>
      <c r="Y33" s="158"/>
      <c r="Z33" s="158"/>
      <c r="AA33" s="158"/>
      <c r="AB33" s="159"/>
      <c r="AC33" s="103" t="s">
        <v>34</v>
      </c>
      <c r="AD33" s="69" t="s">
        <v>34</v>
      </c>
      <c r="AE33" s="70"/>
    </row>
    <row r="34" spans="1:31" ht="13.5" thickBot="1" x14ac:dyDescent="0.25">
      <c r="A34" s="71" t="s">
        <v>37</v>
      </c>
      <c r="B34" s="105">
        <f t="shared" ref="B34:P34" si="11">SUM(B35:B78)</f>
        <v>22263761746</v>
      </c>
      <c r="C34" s="105">
        <f>SUM(C35:C78)</f>
        <v>1428621844</v>
      </c>
      <c r="D34" s="61">
        <f>SUM(D35:D78)</f>
        <v>1430365601</v>
      </c>
      <c r="E34" s="59">
        <f t="shared" si="11"/>
        <v>22262017989</v>
      </c>
      <c r="F34" s="130">
        <f t="shared" si="11"/>
        <v>869835332.31999993</v>
      </c>
      <c r="G34" s="160">
        <f t="shared" si="11"/>
        <v>794822179.46000004</v>
      </c>
      <c r="H34" s="105">
        <f t="shared" si="11"/>
        <v>1664657511.78</v>
      </c>
      <c r="I34" s="105">
        <f t="shared" si="11"/>
        <v>835824849.31999993</v>
      </c>
      <c r="J34" s="105">
        <f t="shared" si="11"/>
        <v>2500482361.0999999</v>
      </c>
      <c r="K34" s="105">
        <f t="shared" si="11"/>
        <v>969133157.07999992</v>
      </c>
      <c r="L34" s="105">
        <f t="shared" si="11"/>
        <v>3469615518.1800003</v>
      </c>
      <c r="M34" s="105">
        <f t="shared" si="11"/>
        <v>1702407842.1800001</v>
      </c>
      <c r="N34" s="105">
        <f t="shared" si="11"/>
        <v>5172023360.3600006</v>
      </c>
      <c r="O34" s="105">
        <f t="shared" si="11"/>
        <v>1680308959.78</v>
      </c>
      <c r="P34" s="105">
        <f t="shared" si="11"/>
        <v>6852332320.1399994</v>
      </c>
      <c r="Q34" s="105">
        <f t="shared" ref="Q34:W34" si="12">SUM(Q35:Q78)</f>
        <v>951129562.54999995</v>
      </c>
      <c r="R34" s="105">
        <f t="shared" si="12"/>
        <v>7803461882.6900005</v>
      </c>
      <c r="S34" s="105">
        <f t="shared" si="12"/>
        <v>1019122948.24</v>
      </c>
      <c r="T34" s="105">
        <f t="shared" si="12"/>
        <v>8822584830.9300003</v>
      </c>
      <c r="U34" s="105">
        <f t="shared" si="12"/>
        <v>1735119553.1399999</v>
      </c>
      <c r="V34" s="105">
        <f t="shared" si="12"/>
        <v>10557704384.07</v>
      </c>
      <c r="W34" s="105">
        <f t="shared" si="12"/>
        <v>998085333.40999997</v>
      </c>
      <c r="X34" s="105">
        <f>SUM(X35:X78)</f>
        <v>11555789717.48</v>
      </c>
      <c r="Y34" s="105">
        <f>SUM(Y35:Y58)</f>
        <v>0</v>
      </c>
      <c r="Z34" s="105">
        <f>SUM(Z35:Z78)</f>
        <v>11555789717.48</v>
      </c>
      <c r="AA34" s="105">
        <f>SUM(AA35:AA58)</f>
        <v>0</v>
      </c>
      <c r="AB34" s="61">
        <f>SUM(AB35:AB78)</f>
        <v>11555789717.48</v>
      </c>
      <c r="AC34" s="60">
        <f>+AB34/E34</f>
        <v>0.51908096216568911</v>
      </c>
      <c r="AD34" s="61">
        <f t="shared" si="2"/>
        <v>10706228271.52</v>
      </c>
      <c r="AE34" s="60">
        <f t="shared" si="3"/>
        <v>0.48091903783431089</v>
      </c>
    </row>
    <row r="35" spans="1:31" x14ac:dyDescent="0.2">
      <c r="A35" s="81" t="s">
        <v>82</v>
      </c>
      <c r="B35" s="39">
        <v>66724532</v>
      </c>
      <c r="C35" s="82">
        <v>0</v>
      </c>
      <c r="D35" s="82">
        <v>0</v>
      </c>
      <c r="E35" s="86">
        <f t="shared" ref="E35:E78" si="13">+B35+C35-D35</f>
        <v>66724532</v>
      </c>
      <c r="F35" s="77">
        <v>4881592</v>
      </c>
      <c r="G35" s="75">
        <v>4881592</v>
      </c>
      <c r="H35" s="74">
        <f t="shared" ref="H35:H78" si="14">+F35+G35</f>
        <v>9763184</v>
      </c>
      <c r="I35" s="39">
        <v>4881592</v>
      </c>
      <c r="J35" s="74">
        <f>+H35+I35</f>
        <v>14644776</v>
      </c>
      <c r="K35" s="39">
        <v>2440796</v>
      </c>
      <c r="L35" s="74">
        <f>+J35+K35</f>
        <v>17085572</v>
      </c>
      <c r="M35" s="39">
        <v>2900796</v>
      </c>
      <c r="N35" s="74">
        <f>+L35+M35</f>
        <v>19986368</v>
      </c>
      <c r="O35" s="75">
        <v>2440796</v>
      </c>
      <c r="P35" s="75">
        <f>+N35+O35</f>
        <v>22427164</v>
      </c>
      <c r="Q35" s="74">
        <v>2629966</v>
      </c>
      <c r="R35" s="75">
        <f>+P35+Q35</f>
        <v>25057130</v>
      </c>
      <c r="S35" s="74">
        <v>1708558</v>
      </c>
      <c r="T35" s="75">
        <f>+R35+S35</f>
        <v>26765688</v>
      </c>
      <c r="U35" s="74">
        <v>2440796</v>
      </c>
      <c r="V35" s="75">
        <f>+T35+U35</f>
        <v>29206484</v>
      </c>
      <c r="W35" s="74">
        <v>2440796</v>
      </c>
      <c r="X35" s="75">
        <f>+V35+W35</f>
        <v>31647280</v>
      </c>
      <c r="Y35" s="161">
        <v>0</v>
      </c>
      <c r="Z35" s="75">
        <f>+X35+Y35</f>
        <v>31647280</v>
      </c>
      <c r="AA35" s="161">
        <v>0</v>
      </c>
      <c r="AB35" s="75">
        <f>+Z35+AA35</f>
        <v>31647280</v>
      </c>
      <c r="AC35" s="162">
        <f>+AB35/E35</f>
        <v>0.47429751923925073</v>
      </c>
      <c r="AD35" s="163">
        <f t="shared" si="2"/>
        <v>35077252</v>
      </c>
      <c r="AE35" s="113">
        <f t="shared" si="3"/>
        <v>0.52570248076074932</v>
      </c>
    </row>
    <row r="36" spans="1:31" x14ac:dyDescent="0.2">
      <c r="A36" s="72" t="s">
        <v>83</v>
      </c>
      <c r="B36" s="39">
        <v>1441801</v>
      </c>
      <c r="C36" s="82">
        <v>0</v>
      </c>
      <c r="D36" s="82">
        <v>0</v>
      </c>
      <c r="E36" s="86">
        <f t="shared" si="13"/>
        <v>1441801</v>
      </c>
      <c r="F36" s="164">
        <v>0</v>
      </c>
      <c r="G36" s="165">
        <v>0</v>
      </c>
      <c r="H36" s="74">
        <f t="shared" si="14"/>
        <v>0</v>
      </c>
      <c r="I36" s="166">
        <v>0</v>
      </c>
      <c r="J36" s="164">
        <f t="shared" ref="J36:J77" si="15">+H36+I36</f>
        <v>0</v>
      </c>
      <c r="K36" s="166">
        <v>0</v>
      </c>
      <c r="L36" s="164">
        <f t="shared" ref="L36:L78" si="16">+J36+K36</f>
        <v>0</v>
      </c>
      <c r="M36" s="39">
        <v>64445</v>
      </c>
      <c r="N36" s="74">
        <f t="shared" ref="N36:N74" si="17">+L36+M36</f>
        <v>64445</v>
      </c>
      <c r="O36" s="86">
        <v>0</v>
      </c>
      <c r="P36" s="86">
        <f t="shared" ref="P36:P78" si="18">+N36+O36</f>
        <v>64445</v>
      </c>
      <c r="Q36" s="74">
        <v>0</v>
      </c>
      <c r="R36" s="86">
        <f t="shared" ref="R36:R78" si="19">+P36+Q36</f>
        <v>64445</v>
      </c>
      <c r="S36" s="74">
        <v>0</v>
      </c>
      <c r="T36" s="86">
        <f t="shared" ref="T36:T78" si="20">+R36+S36</f>
        <v>64445</v>
      </c>
      <c r="U36" s="74">
        <v>0</v>
      </c>
      <c r="V36" s="86">
        <f t="shared" ref="V36:V77" si="21">+T36+U36</f>
        <v>64445</v>
      </c>
      <c r="W36" s="74">
        <v>0</v>
      </c>
      <c r="X36" s="167">
        <f t="shared" ref="X36:X78" si="22">+V36+W36</f>
        <v>64445</v>
      </c>
      <c r="Y36" s="161">
        <v>0</v>
      </c>
      <c r="Z36" s="167">
        <f t="shared" ref="Z36:Z78" si="23">+X36+Y36</f>
        <v>64445</v>
      </c>
      <c r="AA36" s="161">
        <v>0</v>
      </c>
      <c r="AB36" s="167">
        <f t="shared" ref="AB36:AB78" si="24">+Z36+AA36</f>
        <v>64445</v>
      </c>
      <c r="AC36" s="168">
        <f t="shared" ref="AC36:AC90" si="25">+AB36/E36</f>
        <v>4.4697569220717701E-2</v>
      </c>
      <c r="AD36" s="169">
        <f t="shared" si="2"/>
        <v>1377356</v>
      </c>
      <c r="AE36" s="90">
        <f t="shared" si="3"/>
        <v>0.95530243077928234</v>
      </c>
    </row>
    <row r="37" spans="1:31" x14ac:dyDescent="0.2">
      <c r="A37" s="81" t="s">
        <v>84</v>
      </c>
      <c r="B37" s="39">
        <v>4520978</v>
      </c>
      <c r="C37" s="82">
        <v>0</v>
      </c>
      <c r="D37" s="82">
        <v>0</v>
      </c>
      <c r="E37" s="86">
        <f t="shared" si="13"/>
        <v>4520978</v>
      </c>
      <c r="F37" s="164">
        <v>0</v>
      </c>
      <c r="G37" s="165">
        <v>0</v>
      </c>
      <c r="H37" s="74">
        <f t="shared" si="14"/>
        <v>0</v>
      </c>
      <c r="I37" s="39">
        <v>0</v>
      </c>
      <c r="J37" s="74">
        <f t="shared" si="15"/>
        <v>0</v>
      </c>
      <c r="K37" s="39">
        <v>0</v>
      </c>
      <c r="L37" s="74">
        <f t="shared" si="16"/>
        <v>0</v>
      </c>
      <c r="M37" s="166">
        <v>0</v>
      </c>
      <c r="N37" s="74">
        <f t="shared" si="17"/>
        <v>0</v>
      </c>
      <c r="O37" s="86">
        <v>1220398</v>
      </c>
      <c r="P37" s="86">
        <f t="shared" si="18"/>
        <v>1220398</v>
      </c>
      <c r="Q37" s="74">
        <v>0</v>
      </c>
      <c r="R37" s="86">
        <f t="shared" si="19"/>
        <v>1220398</v>
      </c>
      <c r="S37" s="74">
        <v>0</v>
      </c>
      <c r="T37" s="86">
        <f t="shared" si="20"/>
        <v>1220398</v>
      </c>
      <c r="U37" s="74">
        <v>0</v>
      </c>
      <c r="V37" s="86">
        <f t="shared" si="21"/>
        <v>1220398</v>
      </c>
      <c r="W37" s="74">
        <v>0</v>
      </c>
      <c r="X37" s="167">
        <f t="shared" si="22"/>
        <v>1220398</v>
      </c>
      <c r="Y37" s="161">
        <v>0</v>
      </c>
      <c r="Z37" s="167">
        <f t="shared" si="23"/>
        <v>1220398</v>
      </c>
      <c r="AA37" s="161">
        <v>0</v>
      </c>
      <c r="AB37" s="167">
        <f t="shared" si="24"/>
        <v>1220398</v>
      </c>
      <c r="AC37" s="168">
        <f t="shared" si="25"/>
        <v>0.26994114990163631</v>
      </c>
      <c r="AD37" s="169">
        <f t="shared" si="2"/>
        <v>3300580</v>
      </c>
      <c r="AE37" s="90">
        <f t="shared" si="3"/>
        <v>0.73005885009836369</v>
      </c>
    </row>
    <row r="38" spans="1:31" x14ac:dyDescent="0.2">
      <c r="A38" s="81" t="s">
        <v>85</v>
      </c>
      <c r="B38" s="39">
        <v>5837184</v>
      </c>
      <c r="C38" s="82">
        <v>0</v>
      </c>
      <c r="D38" s="82">
        <v>0</v>
      </c>
      <c r="E38" s="86">
        <f t="shared" si="13"/>
        <v>5837184</v>
      </c>
      <c r="F38" s="164">
        <v>0</v>
      </c>
      <c r="G38" s="165">
        <v>0</v>
      </c>
      <c r="H38" s="74">
        <f t="shared" si="14"/>
        <v>0</v>
      </c>
      <c r="I38" s="166">
        <v>0</v>
      </c>
      <c r="J38" s="164">
        <f t="shared" si="15"/>
        <v>0</v>
      </c>
      <c r="K38" s="166">
        <v>0</v>
      </c>
      <c r="L38" s="164">
        <f t="shared" si="16"/>
        <v>0</v>
      </c>
      <c r="M38" s="166">
        <v>0</v>
      </c>
      <c r="N38" s="164">
        <f t="shared" si="17"/>
        <v>0</v>
      </c>
      <c r="O38" s="86"/>
      <c r="P38" s="86"/>
      <c r="Q38" s="74"/>
      <c r="R38" s="86"/>
      <c r="S38" s="74"/>
      <c r="T38" s="86">
        <f t="shared" si="20"/>
        <v>0</v>
      </c>
      <c r="U38" s="74"/>
      <c r="V38" s="86"/>
      <c r="W38" s="74"/>
      <c r="X38" s="167"/>
      <c r="Y38" s="161"/>
      <c r="Z38" s="167"/>
      <c r="AA38" s="161"/>
      <c r="AB38" s="167">
        <f t="shared" si="24"/>
        <v>0</v>
      </c>
      <c r="AC38" s="168">
        <f t="shared" si="25"/>
        <v>0</v>
      </c>
      <c r="AD38" s="169">
        <f t="shared" si="2"/>
        <v>5837184</v>
      </c>
      <c r="AE38" s="90">
        <f t="shared" si="3"/>
        <v>1</v>
      </c>
    </row>
    <row r="39" spans="1:31" x14ac:dyDescent="0.2">
      <c r="A39" s="81" t="s">
        <v>86</v>
      </c>
      <c r="B39" s="39">
        <v>4025012</v>
      </c>
      <c r="C39" s="82">
        <v>0</v>
      </c>
      <c r="D39" s="82">
        <v>0</v>
      </c>
      <c r="E39" s="86">
        <f t="shared" si="13"/>
        <v>4025012</v>
      </c>
      <c r="F39" s="77">
        <v>2605064</v>
      </c>
      <c r="G39" s="165">
        <v>0</v>
      </c>
      <c r="H39" s="74">
        <f t="shared" si="14"/>
        <v>2605064</v>
      </c>
      <c r="I39" s="166">
        <v>0</v>
      </c>
      <c r="J39" s="74">
        <f t="shared" si="15"/>
        <v>2605064</v>
      </c>
      <c r="K39" s="166">
        <v>0</v>
      </c>
      <c r="L39" s="74">
        <f t="shared" si="16"/>
        <v>2605064</v>
      </c>
      <c r="M39" s="39">
        <v>0</v>
      </c>
      <c r="N39" s="74">
        <f t="shared" si="17"/>
        <v>2605064</v>
      </c>
      <c r="O39" s="86">
        <v>0</v>
      </c>
      <c r="P39" s="86">
        <f t="shared" si="18"/>
        <v>2605064</v>
      </c>
      <c r="Q39" s="74">
        <v>0</v>
      </c>
      <c r="R39" s="86">
        <f t="shared" si="19"/>
        <v>2605064</v>
      </c>
      <c r="S39" s="74">
        <v>0</v>
      </c>
      <c r="T39" s="86">
        <f t="shared" si="20"/>
        <v>2605064</v>
      </c>
      <c r="U39" s="74">
        <v>0</v>
      </c>
      <c r="V39" s="86">
        <f t="shared" si="21"/>
        <v>2605064</v>
      </c>
      <c r="W39" s="74">
        <v>0</v>
      </c>
      <c r="X39" s="167">
        <f t="shared" si="22"/>
        <v>2605064</v>
      </c>
      <c r="Y39" s="161">
        <v>0</v>
      </c>
      <c r="Z39" s="167">
        <f t="shared" si="23"/>
        <v>2605064</v>
      </c>
      <c r="AA39" s="161">
        <v>0</v>
      </c>
      <c r="AB39" s="167">
        <f t="shared" si="24"/>
        <v>2605064</v>
      </c>
      <c r="AC39" s="168">
        <f t="shared" si="25"/>
        <v>0.64721893996837776</v>
      </c>
      <c r="AD39" s="169">
        <f t="shared" si="2"/>
        <v>1419948</v>
      </c>
      <c r="AE39" s="90">
        <f t="shared" si="3"/>
        <v>0.35278106003162224</v>
      </c>
    </row>
    <row r="40" spans="1:31" x14ac:dyDescent="0.2">
      <c r="A40" s="81" t="s">
        <v>87</v>
      </c>
      <c r="B40" s="39">
        <v>2449967</v>
      </c>
      <c r="C40" s="82">
        <v>0</v>
      </c>
      <c r="D40" s="82">
        <v>0</v>
      </c>
      <c r="E40" s="86">
        <f t="shared" si="13"/>
        <v>2449967</v>
      </c>
      <c r="F40" s="170">
        <v>0</v>
      </c>
      <c r="G40" s="171">
        <v>0</v>
      </c>
      <c r="H40" s="74">
        <f t="shared" si="14"/>
        <v>0</v>
      </c>
      <c r="I40" s="166">
        <v>0</v>
      </c>
      <c r="J40" s="164">
        <f t="shared" si="15"/>
        <v>0</v>
      </c>
      <c r="K40" s="39">
        <v>0</v>
      </c>
      <c r="L40" s="74">
        <f t="shared" si="16"/>
        <v>0</v>
      </c>
      <c r="M40" s="39">
        <v>0</v>
      </c>
      <c r="N40" s="74">
        <f t="shared" si="17"/>
        <v>0</v>
      </c>
      <c r="O40" s="86">
        <v>0</v>
      </c>
      <c r="P40" s="86">
        <f t="shared" si="18"/>
        <v>0</v>
      </c>
      <c r="Q40" s="74">
        <v>0</v>
      </c>
      <c r="R40" s="86">
        <f t="shared" si="19"/>
        <v>0</v>
      </c>
      <c r="S40" s="74">
        <v>0</v>
      </c>
      <c r="T40" s="86">
        <f t="shared" si="20"/>
        <v>0</v>
      </c>
      <c r="U40" s="74">
        <v>0</v>
      </c>
      <c r="V40" s="86">
        <f t="shared" si="21"/>
        <v>0</v>
      </c>
      <c r="W40" s="74">
        <v>0</v>
      </c>
      <c r="X40" s="167">
        <f t="shared" si="22"/>
        <v>0</v>
      </c>
      <c r="Y40" s="161">
        <v>0</v>
      </c>
      <c r="Z40" s="167">
        <f t="shared" si="23"/>
        <v>0</v>
      </c>
      <c r="AA40" s="161">
        <v>0</v>
      </c>
      <c r="AB40" s="167">
        <f t="shared" si="24"/>
        <v>0</v>
      </c>
      <c r="AC40" s="168">
        <f t="shared" si="25"/>
        <v>0</v>
      </c>
      <c r="AD40" s="169">
        <f t="shared" si="2"/>
        <v>2449967</v>
      </c>
      <c r="AE40" s="90">
        <f t="shared" si="3"/>
        <v>1</v>
      </c>
    </row>
    <row r="41" spans="1:31" x14ac:dyDescent="0.2">
      <c r="A41" s="81" t="s">
        <v>88</v>
      </c>
      <c r="B41" s="39">
        <v>7344574</v>
      </c>
      <c r="C41" s="82">
        <v>0</v>
      </c>
      <c r="D41" s="82">
        <v>200000</v>
      </c>
      <c r="E41" s="86">
        <f t="shared" si="13"/>
        <v>7144574</v>
      </c>
      <c r="F41" s="77">
        <v>228836</v>
      </c>
      <c r="G41" s="86">
        <v>221136</v>
      </c>
      <c r="H41" s="74">
        <f t="shared" si="14"/>
        <v>449972</v>
      </c>
      <c r="I41" s="172">
        <v>798732</v>
      </c>
      <c r="J41" s="74">
        <f t="shared" si="15"/>
        <v>1248704</v>
      </c>
      <c r="K41" s="166">
        <v>0</v>
      </c>
      <c r="L41" s="74">
        <f t="shared" si="16"/>
        <v>1248704</v>
      </c>
      <c r="M41" s="166">
        <v>0</v>
      </c>
      <c r="N41" s="74">
        <f t="shared" si="17"/>
        <v>1248704</v>
      </c>
      <c r="O41" s="86">
        <v>0</v>
      </c>
      <c r="P41" s="86">
        <f t="shared" si="18"/>
        <v>1248704</v>
      </c>
      <c r="Q41" s="74">
        <v>0</v>
      </c>
      <c r="R41" s="86">
        <f t="shared" si="19"/>
        <v>1248704</v>
      </c>
      <c r="S41" s="74">
        <v>0</v>
      </c>
      <c r="T41" s="86">
        <f t="shared" si="20"/>
        <v>1248704</v>
      </c>
      <c r="U41" s="74">
        <v>0</v>
      </c>
      <c r="V41" s="86">
        <f t="shared" si="21"/>
        <v>1248704</v>
      </c>
      <c r="W41" s="74">
        <v>0</v>
      </c>
      <c r="X41" s="167">
        <f t="shared" si="22"/>
        <v>1248704</v>
      </c>
      <c r="Y41" s="161">
        <v>0</v>
      </c>
      <c r="Z41" s="167">
        <f t="shared" si="23"/>
        <v>1248704</v>
      </c>
      <c r="AA41" s="161">
        <v>0</v>
      </c>
      <c r="AB41" s="167">
        <f t="shared" si="24"/>
        <v>1248704</v>
      </c>
      <c r="AC41" s="168">
        <f t="shared" si="25"/>
        <v>0.17477655070827175</v>
      </c>
      <c r="AD41" s="169">
        <f t="shared" si="2"/>
        <v>5895870</v>
      </c>
      <c r="AE41" s="90">
        <f t="shared" si="3"/>
        <v>0.82522344929172819</v>
      </c>
    </row>
    <row r="42" spans="1:31" x14ac:dyDescent="0.2">
      <c r="A42" s="81" t="s">
        <v>89</v>
      </c>
      <c r="B42" s="39">
        <v>653086</v>
      </c>
      <c r="C42" s="82">
        <v>200000</v>
      </c>
      <c r="D42" s="82">
        <v>0</v>
      </c>
      <c r="E42" s="86">
        <f t="shared" si="13"/>
        <v>853086</v>
      </c>
      <c r="F42" s="170">
        <v>0</v>
      </c>
      <c r="G42" s="86">
        <v>0</v>
      </c>
      <c r="H42" s="74">
        <f t="shared" si="14"/>
        <v>0</v>
      </c>
      <c r="I42" s="172">
        <v>593808</v>
      </c>
      <c r="J42" s="74">
        <f t="shared" si="15"/>
        <v>593808</v>
      </c>
      <c r="K42" s="39">
        <v>12800</v>
      </c>
      <c r="L42" s="74">
        <f t="shared" si="16"/>
        <v>606608</v>
      </c>
      <c r="M42" s="39">
        <v>12800</v>
      </c>
      <c r="N42" s="74">
        <f t="shared" si="17"/>
        <v>619408</v>
      </c>
      <c r="O42" s="86">
        <v>12800</v>
      </c>
      <c r="P42" s="86">
        <f t="shared" si="18"/>
        <v>632208</v>
      </c>
      <c r="Q42" s="74">
        <v>7400</v>
      </c>
      <c r="R42" s="86">
        <f t="shared" si="19"/>
        <v>639608</v>
      </c>
      <c r="S42" s="74">
        <v>9000</v>
      </c>
      <c r="T42" s="86">
        <f t="shared" si="20"/>
        <v>648608</v>
      </c>
      <c r="U42" s="74">
        <v>12800</v>
      </c>
      <c r="V42" s="86">
        <f t="shared" si="21"/>
        <v>661408</v>
      </c>
      <c r="W42" s="74">
        <v>12800</v>
      </c>
      <c r="X42" s="167">
        <f t="shared" si="22"/>
        <v>674208</v>
      </c>
      <c r="Y42" s="161">
        <v>0</v>
      </c>
      <c r="Z42" s="167">
        <f t="shared" si="23"/>
        <v>674208</v>
      </c>
      <c r="AA42" s="161">
        <v>0</v>
      </c>
      <c r="AB42" s="167">
        <f t="shared" si="24"/>
        <v>674208</v>
      </c>
      <c r="AC42" s="168">
        <f t="shared" si="25"/>
        <v>0.79031656831784836</v>
      </c>
      <c r="AD42" s="169">
        <f t="shared" si="2"/>
        <v>178878</v>
      </c>
      <c r="AE42" s="90">
        <f t="shared" si="3"/>
        <v>0.20968343168215162</v>
      </c>
    </row>
    <row r="43" spans="1:31" x14ac:dyDescent="0.2">
      <c r="A43" s="81" t="s">
        <v>90</v>
      </c>
      <c r="B43" s="39">
        <v>58515954</v>
      </c>
      <c r="C43" s="82">
        <v>0</v>
      </c>
      <c r="D43" s="82">
        <v>0</v>
      </c>
      <c r="E43" s="86">
        <f t="shared" si="13"/>
        <v>58515954</v>
      </c>
      <c r="F43" s="77">
        <v>10699398</v>
      </c>
      <c r="G43" s="86">
        <v>2869136</v>
      </c>
      <c r="H43" s="74">
        <f t="shared" si="14"/>
        <v>13568534</v>
      </c>
      <c r="I43" s="39">
        <v>0</v>
      </c>
      <c r="J43" s="74">
        <f t="shared" si="15"/>
        <v>13568534</v>
      </c>
      <c r="K43" s="39">
        <v>0</v>
      </c>
      <c r="L43" s="74">
        <f t="shared" si="16"/>
        <v>13568534</v>
      </c>
      <c r="M43" s="39">
        <v>0</v>
      </c>
      <c r="N43" s="74">
        <f t="shared" si="17"/>
        <v>13568534</v>
      </c>
      <c r="O43" s="86">
        <v>0</v>
      </c>
      <c r="P43" s="86">
        <f t="shared" si="18"/>
        <v>13568534</v>
      </c>
      <c r="Q43" s="74"/>
      <c r="R43" s="86">
        <f t="shared" si="19"/>
        <v>13568534</v>
      </c>
      <c r="S43" s="74"/>
      <c r="T43" s="86">
        <f t="shared" si="20"/>
        <v>13568534</v>
      </c>
      <c r="U43" s="74"/>
      <c r="V43" s="86">
        <f t="shared" si="21"/>
        <v>13568534</v>
      </c>
      <c r="W43" s="74"/>
      <c r="X43" s="167">
        <f t="shared" si="22"/>
        <v>13568534</v>
      </c>
      <c r="Y43" s="161"/>
      <c r="Z43" s="167">
        <f t="shared" si="23"/>
        <v>13568534</v>
      </c>
      <c r="AA43" s="161"/>
      <c r="AB43" s="167">
        <f t="shared" si="24"/>
        <v>13568534</v>
      </c>
      <c r="AC43" s="168">
        <f t="shared" si="25"/>
        <v>0.23187751497651393</v>
      </c>
      <c r="AD43" s="169">
        <f t="shared" si="2"/>
        <v>44947420</v>
      </c>
      <c r="AE43" s="90">
        <f t="shared" si="3"/>
        <v>0.76812248502348612</v>
      </c>
    </row>
    <row r="44" spans="1:31" x14ac:dyDescent="0.2">
      <c r="A44" s="81" t="s">
        <v>91</v>
      </c>
      <c r="B44" s="39">
        <v>1009043</v>
      </c>
      <c r="C44" s="82">
        <v>0</v>
      </c>
      <c r="D44" s="82">
        <v>0</v>
      </c>
      <c r="E44" s="86">
        <f t="shared" si="13"/>
        <v>1009043</v>
      </c>
      <c r="F44" s="77">
        <v>578975</v>
      </c>
      <c r="G44" s="86">
        <v>344296</v>
      </c>
      <c r="H44" s="74">
        <f t="shared" si="14"/>
        <v>923271</v>
      </c>
      <c r="I44" s="166">
        <v>0</v>
      </c>
      <c r="J44" s="74">
        <f t="shared" si="15"/>
        <v>923271</v>
      </c>
      <c r="K44" s="166">
        <v>0</v>
      </c>
      <c r="L44" s="74">
        <f t="shared" si="16"/>
        <v>923271</v>
      </c>
      <c r="M44" s="166">
        <v>0</v>
      </c>
      <c r="N44" s="74">
        <f t="shared" si="17"/>
        <v>923271</v>
      </c>
      <c r="O44" s="86"/>
      <c r="P44" s="86">
        <f t="shared" si="18"/>
        <v>923271</v>
      </c>
      <c r="Q44" s="74"/>
      <c r="R44" s="86">
        <f t="shared" si="19"/>
        <v>923271</v>
      </c>
      <c r="S44" s="74"/>
      <c r="T44" s="86">
        <f t="shared" si="20"/>
        <v>923271</v>
      </c>
      <c r="U44" s="74"/>
      <c r="V44" s="86">
        <f t="shared" si="21"/>
        <v>923271</v>
      </c>
      <c r="W44" s="74"/>
      <c r="X44" s="167">
        <f t="shared" si="22"/>
        <v>923271</v>
      </c>
      <c r="Y44" s="161"/>
      <c r="Z44" s="167">
        <f t="shared" si="23"/>
        <v>923271</v>
      </c>
      <c r="AA44" s="161"/>
      <c r="AB44" s="167">
        <f t="shared" si="24"/>
        <v>923271</v>
      </c>
      <c r="AC44" s="168">
        <f t="shared" si="25"/>
        <v>0.91499668497774622</v>
      </c>
      <c r="AD44" s="169">
        <f t="shared" si="2"/>
        <v>85772</v>
      </c>
      <c r="AE44" s="90">
        <f t="shared" si="3"/>
        <v>8.5003315022253764E-2</v>
      </c>
    </row>
    <row r="45" spans="1:31" x14ac:dyDescent="0.2">
      <c r="A45" s="81" t="s">
        <v>92</v>
      </c>
      <c r="B45" s="39">
        <v>2983263</v>
      </c>
      <c r="C45" s="82">
        <v>0</v>
      </c>
      <c r="D45" s="82">
        <v>0</v>
      </c>
      <c r="E45" s="86">
        <f t="shared" si="13"/>
        <v>2983263</v>
      </c>
      <c r="F45" s="170">
        <v>0</v>
      </c>
      <c r="G45" s="86"/>
      <c r="H45" s="74"/>
      <c r="I45" s="39">
        <v>586404</v>
      </c>
      <c r="J45" s="74">
        <f t="shared" si="15"/>
        <v>586404</v>
      </c>
      <c r="K45" s="39">
        <v>97700</v>
      </c>
      <c r="L45" s="74">
        <f t="shared" si="16"/>
        <v>684104</v>
      </c>
      <c r="M45" s="39">
        <v>97700</v>
      </c>
      <c r="N45" s="74">
        <f t="shared" si="17"/>
        <v>781804</v>
      </c>
      <c r="O45" s="86">
        <v>146500</v>
      </c>
      <c r="P45" s="86">
        <f t="shared" si="18"/>
        <v>928304</v>
      </c>
      <c r="Q45" s="74">
        <v>178800</v>
      </c>
      <c r="R45" s="86">
        <f t="shared" si="19"/>
        <v>1107104</v>
      </c>
      <c r="S45" s="74">
        <v>68400</v>
      </c>
      <c r="T45" s="86">
        <f t="shared" si="20"/>
        <v>1175504</v>
      </c>
      <c r="U45" s="74">
        <v>97700</v>
      </c>
      <c r="V45" s="86">
        <f t="shared" si="21"/>
        <v>1273204</v>
      </c>
      <c r="W45" s="74">
        <v>97700</v>
      </c>
      <c r="X45" s="167">
        <f t="shared" si="22"/>
        <v>1370904</v>
      </c>
      <c r="Y45" s="161"/>
      <c r="Z45" s="167">
        <f t="shared" si="23"/>
        <v>1370904</v>
      </c>
      <c r="AA45" s="161"/>
      <c r="AB45" s="167">
        <f t="shared" si="24"/>
        <v>1370904</v>
      </c>
      <c r="AC45" s="168">
        <f t="shared" si="25"/>
        <v>0.45953172750776583</v>
      </c>
      <c r="AD45" s="169">
        <f t="shared" si="2"/>
        <v>1612359</v>
      </c>
      <c r="AE45" s="90">
        <f t="shared" si="3"/>
        <v>0.54046827249223417</v>
      </c>
    </row>
    <row r="46" spans="1:31" x14ac:dyDescent="0.2">
      <c r="A46" s="81" t="s">
        <v>93</v>
      </c>
      <c r="B46" s="39">
        <v>3413273</v>
      </c>
      <c r="C46" s="82">
        <v>0</v>
      </c>
      <c r="D46" s="82">
        <v>0</v>
      </c>
      <c r="E46" s="86">
        <f t="shared" si="13"/>
        <v>3413273</v>
      </c>
      <c r="F46" s="77">
        <v>1575226</v>
      </c>
      <c r="G46" s="86">
        <v>0</v>
      </c>
      <c r="H46" s="74">
        <f t="shared" si="14"/>
        <v>1575226</v>
      </c>
      <c r="I46" s="39">
        <v>0</v>
      </c>
      <c r="J46" s="74">
        <f t="shared" si="15"/>
        <v>1575226</v>
      </c>
      <c r="K46" s="39">
        <v>0</v>
      </c>
      <c r="L46" s="74">
        <f t="shared" si="16"/>
        <v>1575226</v>
      </c>
      <c r="M46" s="39">
        <v>0</v>
      </c>
      <c r="N46" s="74">
        <f t="shared" si="17"/>
        <v>1575226</v>
      </c>
      <c r="O46" s="86"/>
      <c r="P46" s="86">
        <f t="shared" si="18"/>
        <v>1575226</v>
      </c>
      <c r="Q46" s="74">
        <v>1838047</v>
      </c>
      <c r="R46" s="86">
        <f t="shared" si="19"/>
        <v>3413273</v>
      </c>
      <c r="S46" s="74">
        <v>0</v>
      </c>
      <c r="T46" s="86">
        <f t="shared" si="20"/>
        <v>3413273</v>
      </c>
      <c r="U46" s="74">
        <v>0</v>
      </c>
      <c r="V46" s="86">
        <f t="shared" si="21"/>
        <v>3413273</v>
      </c>
      <c r="W46" s="74">
        <v>0</v>
      </c>
      <c r="X46" s="167">
        <f t="shared" si="22"/>
        <v>3413273</v>
      </c>
      <c r="Y46" s="161">
        <v>0</v>
      </c>
      <c r="Z46" s="167">
        <f t="shared" si="23"/>
        <v>3413273</v>
      </c>
      <c r="AA46" s="161">
        <v>0</v>
      </c>
      <c r="AB46" s="167">
        <f t="shared" si="24"/>
        <v>3413273</v>
      </c>
      <c r="AC46" s="168">
        <f t="shared" si="25"/>
        <v>1</v>
      </c>
      <c r="AD46" s="169">
        <f t="shared" si="2"/>
        <v>0</v>
      </c>
      <c r="AE46" s="90">
        <f t="shared" si="3"/>
        <v>0</v>
      </c>
    </row>
    <row r="47" spans="1:31" x14ac:dyDescent="0.2">
      <c r="A47" s="81" t="s">
        <v>72</v>
      </c>
      <c r="B47" s="39">
        <v>10000000</v>
      </c>
      <c r="C47" s="82">
        <v>0</v>
      </c>
      <c r="D47" s="82">
        <v>0</v>
      </c>
      <c r="E47" s="86">
        <f t="shared" si="13"/>
        <v>10000000</v>
      </c>
      <c r="F47" s="170">
        <v>0</v>
      </c>
      <c r="G47" s="86">
        <v>0</v>
      </c>
      <c r="H47" s="74">
        <f t="shared" si="14"/>
        <v>0</v>
      </c>
      <c r="I47" s="39">
        <v>0</v>
      </c>
      <c r="J47" s="74">
        <f t="shared" si="15"/>
        <v>0</v>
      </c>
      <c r="K47" s="39">
        <v>0</v>
      </c>
      <c r="L47" s="74">
        <f t="shared" si="16"/>
        <v>0</v>
      </c>
      <c r="M47" s="39">
        <v>0</v>
      </c>
      <c r="N47" s="74">
        <f t="shared" si="17"/>
        <v>0</v>
      </c>
      <c r="O47" s="86">
        <v>0</v>
      </c>
      <c r="P47" s="86">
        <f t="shared" si="18"/>
        <v>0</v>
      </c>
      <c r="Q47" s="74">
        <v>0</v>
      </c>
      <c r="R47" s="86">
        <f t="shared" si="19"/>
        <v>0</v>
      </c>
      <c r="S47" s="74">
        <v>0</v>
      </c>
      <c r="T47" s="86">
        <f t="shared" si="20"/>
        <v>0</v>
      </c>
      <c r="U47" s="74">
        <v>0</v>
      </c>
      <c r="V47" s="86">
        <f t="shared" si="21"/>
        <v>0</v>
      </c>
      <c r="W47" s="74">
        <v>0</v>
      </c>
      <c r="X47" s="167">
        <f t="shared" si="22"/>
        <v>0</v>
      </c>
      <c r="Y47" s="161">
        <v>0</v>
      </c>
      <c r="Z47" s="167">
        <f t="shared" si="23"/>
        <v>0</v>
      </c>
      <c r="AA47" s="161">
        <v>0</v>
      </c>
      <c r="AB47" s="167">
        <f t="shared" si="24"/>
        <v>0</v>
      </c>
      <c r="AC47" s="168">
        <f t="shared" si="25"/>
        <v>0</v>
      </c>
      <c r="AD47" s="169">
        <f t="shared" si="2"/>
        <v>10000000</v>
      </c>
      <c r="AE47" s="90">
        <f t="shared" si="3"/>
        <v>1</v>
      </c>
    </row>
    <row r="48" spans="1:31" x14ac:dyDescent="0.2">
      <c r="A48" s="81" t="s">
        <v>94</v>
      </c>
      <c r="B48" s="39">
        <v>24950000</v>
      </c>
      <c r="C48" s="82">
        <v>0</v>
      </c>
      <c r="D48" s="82">
        <v>0</v>
      </c>
      <c r="E48" s="86">
        <f t="shared" si="13"/>
        <v>24950000</v>
      </c>
      <c r="F48" s="170">
        <v>0</v>
      </c>
      <c r="G48" s="86">
        <v>11938032</v>
      </c>
      <c r="H48" s="74">
        <f t="shared" si="14"/>
        <v>11938032</v>
      </c>
      <c r="I48" s="166">
        <v>0</v>
      </c>
      <c r="J48" s="74">
        <f t="shared" si="15"/>
        <v>11938032</v>
      </c>
      <c r="K48" s="39">
        <v>0</v>
      </c>
      <c r="L48" s="74">
        <f t="shared" si="16"/>
        <v>11938032</v>
      </c>
      <c r="M48" s="166">
        <v>0</v>
      </c>
      <c r="N48" s="74">
        <f t="shared" si="17"/>
        <v>11938032</v>
      </c>
      <c r="O48" s="86">
        <v>0</v>
      </c>
      <c r="P48" s="86">
        <f t="shared" si="18"/>
        <v>11938032</v>
      </c>
      <c r="Q48" s="74">
        <v>0</v>
      </c>
      <c r="R48" s="86">
        <f t="shared" si="19"/>
        <v>11938032</v>
      </c>
      <c r="S48" s="74">
        <v>0</v>
      </c>
      <c r="T48" s="86">
        <f t="shared" si="20"/>
        <v>11938032</v>
      </c>
      <c r="U48" s="74">
        <v>0</v>
      </c>
      <c r="V48" s="86">
        <f t="shared" si="21"/>
        <v>11938032</v>
      </c>
      <c r="W48" s="74">
        <v>0</v>
      </c>
      <c r="X48" s="167">
        <f t="shared" si="22"/>
        <v>11938032</v>
      </c>
      <c r="Y48" s="161">
        <v>0</v>
      </c>
      <c r="Z48" s="167">
        <f t="shared" si="23"/>
        <v>11938032</v>
      </c>
      <c r="AA48" s="161">
        <v>0</v>
      </c>
      <c r="AB48" s="167">
        <f t="shared" si="24"/>
        <v>11938032</v>
      </c>
      <c r="AC48" s="168">
        <f t="shared" si="25"/>
        <v>0.47847823647294591</v>
      </c>
      <c r="AD48" s="169">
        <f t="shared" si="2"/>
        <v>13011968</v>
      </c>
      <c r="AE48" s="90">
        <f t="shared" si="3"/>
        <v>0.52152176352705415</v>
      </c>
    </row>
    <row r="49" spans="1:31" x14ac:dyDescent="0.2">
      <c r="A49" s="81" t="s">
        <v>95</v>
      </c>
      <c r="B49" s="39">
        <v>24950000</v>
      </c>
      <c r="C49" s="82">
        <v>0</v>
      </c>
      <c r="D49" s="82">
        <v>0</v>
      </c>
      <c r="E49" s="86">
        <f t="shared" si="13"/>
        <v>24950000</v>
      </c>
      <c r="F49" s="170">
        <v>0</v>
      </c>
      <c r="G49" s="86">
        <v>0</v>
      </c>
      <c r="H49" s="74">
        <f t="shared" si="14"/>
        <v>0</v>
      </c>
      <c r="I49" s="39">
        <v>0</v>
      </c>
      <c r="J49" s="74">
        <f t="shared" si="15"/>
        <v>0</v>
      </c>
      <c r="K49" s="39">
        <v>0</v>
      </c>
      <c r="L49" s="74">
        <f t="shared" si="16"/>
        <v>0</v>
      </c>
      <c r="M49" s="39">
        <v>0</v>
      </c>
      <c r="N49" s="74">
        <f t="shared" si="17"/>
        <v>0</v>
      </c>
      <c r="O49" s="86">
        <v>0</v>
      </c>
      <c r="P49" s="86">
        <f t="shared" si="18"/>
        <v>0</v>
      </c>
      <c r="Q49" s="74">
        <v>0</v>
      </c>
      <c r="R49" s="86">
        <f t="shared" si="19"/>
        <v>0</v>
      </c>
      <c r="S49" s="74">
        <v>0</v>
      </c>
      <c r="T49" s="86">
        <f t="shared" si="20"/>
        <v>0</v>
      </c>
      <c r="U49" s="74">
        <v>0</v>
      </c>
      <c r="V49" s="86">
        <f t="shared" si="21"/>
        <v>0</v>
      </c>
      <c r="W49" s="74">
        <v>0</v>
      </c>
      <c r="X49" s="167">
        <f t="shared" si="22"/>
        <v>0</v>
      </c>
      <c r="Y49" s="161">
        <v>0</v>
      </c>
      <c r="Z49" s="167">
        <f t="shared" si="23"/>
        <v>0</v>
      </c>
      <c r="AA49" s="161">
        <v>0</v>
      </c>
      <c r="AB49" s="167">
        <f t="shared" si="24"/>
        <v>0</v>
      </c>
      <c r="AC49" s="168">
        <f t="shared" si="25"/>
        <v>0</v>
      </c>
      <c r="AD49" s="169">
        <f t="shared" si="2"/>
        <v>24950000</v>
      </c>
      <c r="AE49" s="90">
        <f t="shared" si="3"/>
        <v>1</v>
      </c>
    </row>
    <row r="50" spans="1:31" x14ac:dyDescent="0.2">
      <c r="A50" s="81" t="s">
        <v>96</v>
      </c>
      <c r="B50" s="39">
        <v>22874675</v>
      </c>
      <c r="C50" s="82">
        <v>0</v>
      </c>
      <c r="D50" s="82">
        <v>0</v>
      </c>
      <c r="E50" s="86">
        <f t="shared" si="13"/>
        <v>22874675</v>
      </c>
      <c r="F50" s="170">
        <v>0</v>
      </c>
      <c r="G50" s="86">
        <v>0</v>
      </c>
      <c r="H50" s="74">
        <f t="shared" si="14"/>
        <v>0</v>
      </c>
      <c r="I50" s="84">
        <v>0</v>
      </c>
      <c r="J50" s="84">
        <f t="shared" si="15"/>
        <v>0</v>
      </c>
      <c r="K50" s="84">
        <v>8497061</v>
      </c>
      <c r="L50" s="117">
        <f t="shared" si="16"/>
        <v>8497061</v>
      </c>
      <c r="M50" s="84">
        <v>0</v>
      </c>
      <c r="N50" s="74">
        <f t="shared" si="17"/>
        <v>8497061</v>
      </c>
      <c r="O50" s="86">
        <v>0</v>
      </c>
      <c r="P50" s="86">
        <f t="shared" si="18"/>
        <v>8497061</v>
      </c>
      <c r="Q50" s="74">
        <v>1365000</v>
      </c>
      <c r="R50" s="86">
        <f t="shared" si="19"/>
        <v>9862061</v>
      </c>
      <c r="S50" s="74">
        <v>0</v>
      </c>
      <c r="T50" s="86">
        <f t="shared" si="20"/>
        <v>9862061</v>
      </c>
      <c r="U50" s="74">
        <v>0</v>
      </c>
      <c r="V50" s="86">
        <f t="shared" si="21"/>
        <v>9862061</v>
      </c>
      <c r="W50" s="74">
        <v>0</v>
      </c>
      <c r="X50" s="167">
        <f t="shared" si="22"/>
        <v>9862061</v>
      </c>
      <c r="Y50" s="161">
        <v>0</v>
      </c>
      <c r="Z50" s="167">
        <f t="shared" si="23"/>
        <v>9862061</v>
      </c>
      <c r="AA50" s="161">
        <v>0</v>
      </c>
      <c r="AB50" s="167">
        <f t="shared" si="24"/>
        <v>9862061</v>
      </c>
      <c r="AC50" s="168">
        <f t="shared" si="25"/>
        <v>0.43113447513461939</v>
      </c>
      <c r="AD50" s="169">
        <f t="shared" si="2"/>
        <v>13012614</v>
      </c>
      <c r="AE50" s="90">
        <f t="shared" si="3"/>
        <v>0.56886552486538056</v>
      </c>
    </row>
    <row r="51" spans="1:31" x14ac:dyDescent="0.2">
      <c r="A51" s="81" t="s">
        <v>97</v>
      </c>
      <c r="B51" s="39">
        <v>16525253</v>
      </c>
      <c r="C51" s="82">
        <v>0</v>
      </c>
      <c r="D51" s="82">
        <v>0</v>
      </c>
      <c r="E51" s="86">
        <f t="shared" si="13"/>
        <v>16525253</v>
      </c>
      <c r="F51" s="170">
        <v>0</v>
      </c>
      <c r="G51" s="165">
        <v>0</v>
      </c>
      <c r="H51" s="164">
        <f t="shared" si="14"/>
        <v>0</v>
      </c>
      <c r="I51" s="165">
        <v>0</v>
      </c>
      <c r="J51" s="165">
        <f t="shared" si="15"/>
        <v>0</v>
      </c>
      <c r="K51" s="165">
        <v>0</v>
      </c>
      <c r="L51" s="165">
        <f t="shared" si="16"/>
        <v>0</v>
      </c>
      <c r="M51" s="165">
        <v>0</v>
      </c>
      <c r="N51" s="164">
        <f t="shared" si="17"/>
        <v>0</v>
      </c>
      <c r="O51" s="86">
        <v>0</v>
      </c>
      <c r="P51" s="86">
        <f t="shared" si="18"/>
        <v>0</v>
      </c>
      <c r="Q51" s="74">
        <v>0</v>
      </c>
      <c r="R51" s="86">
        <f t="shared" si="19"/>
        <v>0</v>
      </c>
      <c r="S51" s="74">
        <v>0</v>
      </c>
      <c r="T51" s="86">
        <f t="shared" si="20"/>
        <v>0</v>
      </c>
      <c r="U51" s="74">
        <v>0</v>
      </c>
      <c r="V51" s="86">
        <f t="shared" si="21"/>
        <v>0</v>
      </c>
      <c r="W51" s="74">
        <v>0</v>
      </c>
      <c r="X51" s="167">
        <f t="shared" si="22"/>
        <v>0</v>
      </c>
      <c r="Y51" s="161">
        <v>0</v>
      </c>
      <c r="Z51" s="167">
        <f t="shared" si="23"/>
        <v>0</v>
      </c>
      <c r="AA51" s="161">
        <v>0</v>
      </c>
      <c r="AB51" s="167">
        <f t="shared" si="24"/>
        <v>0</v>
      </c>
      <c r="AC51" s="168">
        <f t="shared" si="25"/>
        <v>0</v>
      </c>
      <c r="AD51" s="169">
        <f t="shared" si="2"/>
        <v>16525253</v>
      </c>
      <c r="AE51" s="90">
        <f t="shared" si="3"/>
        <v>1</v>
      </c>
    </row>
    <row r="52" spans="1:31" x14ac:dyDescent="0.2">
      <c r="A52" s="81" t="s">
        <v>59</v>
      </c>
      <c r="B52" s="39">
        <v>20244600</v>
      </c>
      <c r="C52" s="82">
        <v>0</v>
      </c>
      <c r="D52" s="82">
        <v>0</v>
      </c>
      <c r="E52" s="86">
        <f t="shared" si="13"/>
        <v>20244600</v>
      </c>
      <c r="F52" s="77">
        <v>981515</v>
      </c>
      <c r="G52" s="86">
        <v>715338</v>
      </c>
      <c r="H52" s="74">
        <f t="shared" si="14"/>
        <v>1696853</v>
      </c>
      <c r="I52" s="86">
        <v>1559729</v>
      </c>
      <c r="J52" s="86">
        <f t="shared" si="15"/>
        <v>3256582</v>
      </c>
      <c r="K52" s="86">
        <v>912547</v>
      </c>
      <c r="L52" s="86">
        <f t="shared" si="16"/>
        <v>4169129</v>
      </c>
      <c r="M52" s="86">
        <v>1689025</v>
      </c>
      <c r="N52" s="74">
        <f t="shared" si="17"/>
        <v>5858154</v>
      </c>
      <c r="O52" s="86">
        <v>2017618</v>
      </c>
      <c r="P52" s="86">
        <f t="shared" si="18"/>
        <v>7875772</v>
      </c>
      <c r="Q52" s="74">
        <v>1142362</v>
      </c>
      <c r="R52" s="86">
        <f t="shared" si="19"/>
        <v>9018134</v>
      </c>
      <c r="S52" s="74">
        <v>1629189</v>
      </c>
      <c r="T52" s="86">
        <f t="shared" si="20"/>
        <v>10647323</v>
      </c>
      <c r="U52" s="74">
        <v>3321603</v>
      </c>
      <c r="V52" s="86">
        <f t="shared" si="21"/>
        <v>13968926</v>
      </c>
      <c r="W52" s="74">
        <v>1593003</v>
      </c>
      <c r="X52" s="167">
        <f t="shared" si="22"/>
        <v>15561929</v>
      </c>
      <c r="Y52" s="161">
        <v>0</v>
      </c>
      <c r="Z52" s="167">
        <f t="shared" si="23"/>
        <v>15561929</v>
      </c>
      <c r="AA52" s="161">
        <v>0</v>
      </c>
      <c r="AB52" s="167">
        <f t="shared" si="24"/>
        <v>15561929</v>
      </c>
      <c r="AC52" s="168">
        <f t="shared" si="25"/>
        <v>0.76869530640269501</v>
      </c>
      <c r="AD52" s="169">
        <f t="shared" si="2"/>
        <v>4682671</v>
      </c>
      <c r="AE52" s="90">
        <f t="shared" si="3"/>
        <v>0.23130469359730496</v>
      </c>
    </row>
    <row r="53" spans="1:31" x14ac:dyDescent="0.2">
      <c r="A53" s="81" t="s">
        <v>39</v>
      </c>
      <c r="B53" s="39">
        <v>103500000</v>
      </c>
      <c r="C53" s="82">
        <v>0</v>
      </c>
      <c r="D53" s="82">
        <v>0</v>
      </c>
      <c r="E53" s="86">
        <f t="shared" si="13"/>
        <v>103500000</v>
      </c>
      <c r="F53" s="170">
        <v>0</v>
      </c>
      <c r="G53" s="86">
        <v>6865871</v>
      </c>
      <c r="H53" s="74">
        <f t="shared" si="14"/>
        <v>6865871</v>
      </c>
      <c r="I53" s="165">
        <v>0</v>
      </c>
      <c r="J53" s="86">
        <f t="shared" si="15"/>
        <v>6865871</v>
      </c>
      <c r="K53" s="165">
        <v>0</v>
      </c>
      <c r="L53" s="86">
        <f t="shared" si="16"/>
        <v>6865871</v>
      </c>
      <c r="M53" s="86">
        <v>22452900</v>
      </c>
      <c r="N53" s="74">
        <f t="shared" si="17"/>
        <v>29318771</v>
      </c>
      <c r="O53" s="86"/>
      <c r="P53" s="86">
        <f t="shared" si="18"/>
        <v>29318771</v>
      </c>
      <c r="Q53" s="74"/>
      <c r="R53" s="86">
        <f t="shared" si="19"/>
        <v>29318771</v>
      </c>
      <c r="S53" s="74"/>
      <c r="T53" s="86">
        <f t="shared" si="20"/>
        <v>29318771</v>
      </c>
      <c r="U53" s="74"/>
      <c r="V53" s="86">
        <f t="shared" si="21"/>
        <v>29318771</v>
      </c>
      <c r="W53" s="74"/>
      <c r="X53" s="167">
        <f t="shared" si="22"/>
        <v>29318771</v>
      </c>
      <c r="Y53" s="161"/>
      <c r="Z53" s="167">
        <f t="shared" si="23"/>
        <v>29318771</v>
      </c>
      <c r="AA53" s="161"/>
      <c r="AB53" s="167">
        <f t="shared" si="24"/>
        <v>29318771</v>
      </c>
      <c r="AC53" s="168">
        <f t="shared" si="25"/>
        <v>0.28327314975845408</v>
      </c>
      <c r="AD53" s="169">
        <f t="shared" si="2"/>
        <v>74181229</v>
      </c>
      <c r="AE53" s="90">
        <f t="shared" si="3"/>
        <v>0.71672685024154592</v>
      </c>
    </row>
    <row r="54" spans="1:31" x14ac:dyDescent="0.2">
      <c r="A54" s="81" t="s">
        <v>48</v>
      </c>
      <c r="B54" s="39">
        <v>62100000</v>
      </c>
      <c r="C54" s="82">
        <v>0</v>
      </c>
      <c r="D54" s="82">
        <v>0</v>
      </c>
      <c r="E54" s="86">
        <f t="shared" si="13"/>
        <v>62100000</v>
      </c>
      <c r="F54" s="170">
        <v>0</v>
      </c>
      <c r="G54" s="86">
        <v>0</v>
      </c>
      <c r="H54" s="74">
        <f>+F54+G54</f>
        <v>0</v>
      </c>
      <c r="I54" s="86">
        <v>0</v>
      </c>
      <c r="J54" s="86">
        <f>+H54+I54</f>
        <v>0</v>
      </c>
      <c r="K54" s="86">
        <v>23464708</v>
      </c>
      <c r="L54" s="86">
        <f>+J54+K54</f>
        <v>23464708</v>
      </c>
      <c r="M54" s="86">
        <v>0</v>
      </c>
      <c r="N54" s="74">
        <f>+L54+M54</f>
        <v>23464708</v>
      </c>
      <c r="O54" s="86">
        <v>0</v>
      </c>
      <c r="P54" s="86">
        <f t="shared" si="18"/>
        <v>23464708</v>
      </c>
      <c r="Q54" s="74">
        <v>9608774</v>
      </c>
      <c r="R54" s="86">
        <f t="shared" si="19"/>
        <v>33073482</v>
      </c>
      <c r="S54" s="74">
        <v>0</v>
      </c>
      <c r="T54" s="86">
        <f t="shared" si="20"/>
        <v>33073482</v>
      </c>
      <c r="U54" s="74">
        <v>0</v>
      </c>
      <c r="V54" s="86">
        <f t="shared" si="21"/>
        <v>33073482</v>
      </c>
      <c r="W54" s="74">
        <v>0</v>
      </c>
      <c r="X54" s="167">
        <f t="shared" si="22"/>
        <v>33073482</v>
      </c>
      <c r="Y54" s="161">
        <v>0</v>
      </c>
      <c r="Z54" s="167">
        <f t="shared" si="23"/>
        <v>33073482</v>
      </c>
      <c r="AA54" s="161">
        <v>0</v>
      </c>
      <c r="AB54" s="167">
        <f t="shared" si="24"/>
        <v>33073482</v>
      </c>
      <c r="AC54" s="168">
        <f t="shared" si="25"/>
        <v>0.53258425120772945</v>
      </c>
      <c r="AD54" s="169">
        <f t="shared" si="2"/>
        <v>29026518</v>
      </c>
      <c r="AE54" s="90">
        <f t="shared" si="3"/>
        <v>0.46741574879227055</v>
      </c>
    </row>
    <row r="55" spans="1:31" x14ac:dyDescent="0.2">
      <c r="A55" s="81" t="s">
        <v>42</v>
      </c>
      <c r="B55" s="39">
        <v>165600000</v>
      </c>
      <c r="C55" s="82">
        <v>100000000</v>
      </c>
      <c r="D55" s="82">
        <v>0</v>
      </c>
      <c r="E55" s="86">
        <f t="shared" si="13"/>
        <v>265600000</v>
      </c>
      <c r="F55" s="77">
        <v>16195682.32</v>
      </c>
      <c r="G55" s="86">
        <v>17214476.460000001</v>
      </c>
      <c r="H55" s="74">
        <f t="shared" si="14"/>
        <v>33410158.780000001</v>
      </c>
      <c r="I55" s="86">
        <v>19544961.32</v>
      </c>
      <c r="J55" s="86">
        <f t="shared" si="15"/>
        <v>52955120.100000001</v>
      </c>
      <c r="K55" s="86">
        <v>19853884.079999998</v>
      </c>
      <c r="L55" s="86">
        <f t="shared" si="16"/>
        <v>72809004.180000007</v>
      </c>
      <c r="M55" s="86">
        <v>47452342.18</v>
      </c>
      <c r="N55" s="74">
        <f t="shared" si="17"/>
        <v>120261346.36000001</v>
      </c>
      <c r="O55" s="86">
        <v>25940289.780000001</v>
      </c>
      <c r="P55" s="86">
        <f t="shared" si="18"/>
        <v>146201636.14000002</v>
      </c>
      <c r="Q55" s="74">
        <v>18395252.550000001</v>
      </c>
      <c r="R55" s="86">
        <f t="shared" si="19"/>
        <v>164596888.69000003</v>
      </c>
      <c r="S55" s="74">
        <v>19175704.239999998</v>
      </c>
      <c r="T55" s="86">
        <f t="shared" si="20"/>
        <v>183772592.93000004</v>
      </c>
      <c r="U55" s="74">
        <v>19017725.52</v>
      </c>
      <c r="V55" s="86">
        <f t="shared" si="21"/>
        <v>202790318.45000005</v>
      </c>
      <c r="W55" s="74">
        <v>22057383.41</v>
      </c>
      <c r="X55" s="167">
        <f t="shared" si="22"/>
        <v>224847701.86000004</v>
      </c>
      <c r="Y55" s="161">
        <v>0</v>
      </c>
      <c r="Z55" s="167">
        <f t="shared" si="23"/>
        <v>224847701.86000004</v>
      </c>
      <c r="AA55" s="161">
        <v>0</v>
      </c>
      <c r="AB55" s="167">
        <f t="shared" si="24"/>
        <v>224847701.86000004</v>
      </c>
      <c r="AC55" s="168">
        <f t="shared" si="25"/>
        <v>0.84656514254518089</v>
      </c>
      <c r="AD55" s="169">
        <f t="shared" si="2"/>
        <v>40752298.139999956</v>
      </c>
      <c r="AE55" s="90">
        <f t="shared" si="3"/>
        <v>0.15343485745481911</v>
      </c>
    </row>
    <row r="56" spans="1:31" x14ac:dyDescent="0.2">
      <c r="A56" s="81" t="s">
        <v>38</v>
      </c>
      <c r="B56" s="39">
        <v>3978899029</v>
      </c>
      <c r="C56" s="82">
        <v>0</v>
      </c>
      <c r="D56" s="82">
        <f>22921844+5500000+100000000</f>
        <v>128421844</v>
      </c>
      <c r="E56" s="86">
        <f t="shared" si="13"/>
        <v>3850477185</v>
      </c>
      <c r="F56" s="77">
        <v>14648229</v>
      </c>
      <c r="G56" s="86">
        <v>91034230</v>
      </c>
      <c r="H56" s="74">
        <f t="shared" si="14"/>
        <v>105682459</v>
      </c>
      <c r="I56" s="86">
        <v>130013526</v>
      </c>
      <c r="J56" s="86">
        <f t="shared" si="15"/>
        <v>235695985</v>
      </c>
      <c r="K56" s="86">
        <v>175412365</v>
      </c>
      <c r="L56" s="86">
        <f t="shared" si="16"/>
        <v>411108350</v>
      </c>
      <c r="M56" s="86">
        <v>174931665</v>
      </c>
      <c r="N56" s="74">
        <f t="shared" si="17"/>
        <v>586040015</v>
      </c>
      <c r="O56" s="86">
        <v>127757911</v>
      </c>
      <c r="P56" s="86">
        <f t="shared" si="18"/>
        <v>713797926</v>
      </c>
      <c r="Q56" s="74">
        <v>76888981</v>
      </c>
      <c r="R56" s="86">
        <f t="shared" si="19"/>
        <v>790686907</v>
      </c>
      <c r="S56" s="74">
        <v>120968285</v>
      </c>
      <c r="T56" s="86">
        <f t="shared" si="20"/>
        <v>911655192</v>
      </c>
      <c r="U56" s="74">
        <v>98164048</v>
      </c>
      <c r="V56" s="86">
        <f t="shared" si="21"/>
        <v>1009819240</v>
      </c>
      <c r="W56" s="74">
        <v>60581678</v>
      </c>
      <c r="X56" s="167">
        <f t="shared" si="22"/>
        <v>1070400918</v>
      </c>
      <c r="Y56" s="161">
        <v>0</v>
      </c>
      <c r="Z56" s="167">
        <f t="shared" si="23"/>
        <v>1070400918</v>
      </c>
      <c r="AA56" s="161">
        <v>0</v>
      </c>
      <c r="AB56" s="167">
        <f t="shared" si="24"/>
        <v>1070400918</v>
      </c>
      <c r="AC56" s="168">
        <f t="shared" si="25"/>
        <v>0.27799175701387774</v>
      </c>
      <c r="AD56" s="169">
        <f t="shared" si="2"/>
        <v>2780076267</v>
      </c>
      <c r="AE56" s="90">
        <f t="shared" si="3"/>
        <v>0.72200824298612221</v>
      </c>
    </row>
    <row r="57" spans="1:31" x14ac:dyDescent="0.2">
      <c r="A57" s="81" t="s">
        <v>98</v>
      </c>
      <c r="B57" s="39">
        <v>62642000</v>
      </c>
      <c r="C57" s="82">
        <v>0</v>
      </c>
      <c r="D57" s="82">
        <v>0</v>
      </c>
      <c r="E57" s="86">
        <f t="shared" si="13"/>
        <v>62642000</v>
      </c>
      <c r="F57" s="170">
        <v>0</v>
      </c>
      <c r="G57" s="86">
        <v>0</v>
      </c>
      <c r="H57" s="74">
        <f t="shared" si="14"/>
        <v>0</v>
      </c>
      <c r="I57" s="86">
        <v>0</v>
      </c>
      <c r="J57" s="86">
        <f t="shared" si="15"/>
        <v>0</v>
      </c>
      <c r="K57" s="86">
        <v>0</v>
      </c>
      <c r="L57" s="86">
        <f t="shared" si="16"/>
        <v>0</v>
      </c>
      <c r="M57" s="86">
        <v>0</v>
      </c>
      <c r="N57" s="74">
        <f t="shared" si="17"/>
        <v>0</v>
      </c>
      <c r="O57" s="86">
        <v>3200900</v>
      </c>
      <c r="P57" s="86">
        <f t="shared" si="18"/>
        <v>3200900</v>
      </c>
      <c r="Q57" s="74">
        <v>0</v>
      </c>
      <c r="R57" s="86">
        <f t="shared" si="19"/>
        <v>3200900</v>
      </c>
      <c r="S57" s="74">
        <v>0</v>
      </c>
      <c r="T57" s="86">
        <f t="shared" si="20"/>
        <v>3200900</v>
      </c>
      <c r="U57" s="74">
        <v>533120</v>
      </c>
      <c r="V57" s="86">
        <f t="shared" si="21"/>
        <v>3734020</v>
      </c>
      <c r="W57" s="74">
        <v>0</v>
      </c>
      <c r="X57" s="167">
        <f t="shared" si="22"/>
        <v>3734020</v>
      </c>
      <c r="Y57" s="161">
        <v>0</v>
      </c>
      <c r="Z57" s="167">
        <f t="shared" si="23"/>
        <v>3734020</v>
      </c>
      <c r="AA57" s="161">
        <v>0</v>
      </c>
      <c r="AB57" s="167">
        <f t="shared" si="24"/>
        <v>3734020</v>
      </c>
      <c r="AC57" s="168">
        <f t="shared" si="25"/>
        <v>5.9608888605089234E-2</v>
      </c>
      <c r="AD57" s="169">
        <f t="shared" si="2"/>
        <v>58907980</v>
      </c>
      <c r="AE57" s="90">
        <f t="shared" si="3"/>
        <v>0.94039111139491072</v>
      </c>
    </row>
    <row r="58" spans="1:31" x14ac:dyDescent="0.2">
      <c r="A58" s="81" t="s">
        <v>58</v>
      </c>
      <c r="B58" s="39">
        <v>24000000</v>
      </c>
      <c r="C58" s="82">
        <v>0</v>
      </c>
      <c r="D58" s="82">
        <v>0</v>
      </c>
      <c r="E58" s="86">
        <f t="shared" si="13"/>
        <v>24000000</v>
      </c>
      <c r="F58" s="74">
        <v>0</v>
      </c>
      <c r="G58" s="86">
        <v>0</v>
      </c>
      <c r="H58" s="74">
        <f t="shared" si="14"/>
        <v>0</v>
      </c>
      <c r="I58" s="86">
        <v>0</v>
      </c>
      <c r="J58" s="86">
        <f t="shared" si="15"/>
        <v>0</v>
      </c>
      <c r="K58" s="173">
        <v>0</v>
      </c>
      <c r="L58" s="86">
        <f t="shared" si="16"/>
        <v>0</v>
      </c>
      <c r="M58" s="173">
        <v>0</v>
      </c>
      <c r="N58" s="74">
        <f t="shared" si="17"/>
        <v>0</v>
      </c>
      <c r="O58" s="173">
        <v>0</v>
      </c>
      <c r="P58" s="86">
        <f t="shared" si="18"/>
        <v>0</v>
      </c>
      <c r="Q58" s="69">
        <v>0</v>
      </c>
      <c r="R58" s="86">
        <f t="shared" si="19"/>
        <v>0</v>
      </c>
      <c r="S58" s="69">
        <v>0</v>
      </c>
      <c r="T58" s="86">
        <f t="shared" si="20"/>
        <v>0</v>
      </c>
      <c r="U58" s="69">
        <v>0</v>
      </c>
      <c r="V58" s="86">
        <f t="shared" si="21"/>
        <v>0</v>
      </c>
      <c r="W58" s="69">
        <v>0</v>
      </c>
      <c r="X58" s="167">
        <f t="shared" si="22"/>
        <v>0</v>
      </c>
      <c r="Y58" s="174">
        <v>0</v>
      </c>
      <c r="Z58" s="167">
        <f t="shared" si="23"/>
        <v>0</v>
      </c>
      <c r="AA58" s="174">
        <v>0</v>
      </c>
      <c r="AB58" s="167">
        <f t="shared" si="24"/>
        <v>0</v>
      </c>
      <c r="AC58" s="168">
        <f t="shared" si="25"/>
        <v>0</v>
      </c>
      <c r="AD58" s="169">
        <f t="shared" si="2"/>
        <v>24000000</v>
      </c>
      <c r="AE58" s="90">
        <f>+AD58/E58</f>
        <v>1</v>
      </c>
    </row>
    <row r="59" spans="1:31" x14ac:dyDescent="0.2">
      <c r="A59" s="81" t="s">
        <v>99</v>
      </c>
      <c r="B59" s="39">
        <v>44590330</v>
      </c>
      <c r="C59" s="82">
        <v>0</v>
      </c>
      <c r="D59" s="82">
        <v>0</v>
      </c>
      <c r="E59" s="86">
        <f t="shared" si="13"/>
        <v>44590330</v>
      </c>
      <c r="F59" s="77">
        <v>24089527</v>
      </c>
      <c r="G59" s="86">
        <v>0</v>
      </c>
      <c r="H59" s="74">
        <f t="shared" si="14"/>
        <v>24089527</v>
      </c>
      <c r="I59" s="86">
        <v>3085104</v>
      </c>
      <c r="J59" s="86">
        <f t="shared" si="15"/>
        <v>27174631</v>
      </c>
      <c r="K59" s="175"/>
      <c r="L59" s="86">
        <f t="shared" si="16"/>
        <v>27174631</v>
      </c>
      <c r="M59" s="175">
        <v>2625000</v>
      </c>
      <c r="N59" s="74">
        <f t="shared" si="17"/>
        <v>29799631</v>
      </c>
      <c r="O59" s="175"/>
      <c r="P59" s="86">
        <f t="shared" si="18"/>
        <v>29799631</v>
      </c>
      <c r="Q59" s="89"/>
      <c r="R59" s="86">
        <f t="shared" si="19"/>
        <v>29799631</v>
      </c>
      <c r="S59" s="89">
        <v>1025000</v>
      </c>
      <c r="T59" s="86">
        <f t="shared" si="20"/>
        <v>30824631</v>
      </c>
      <c r="U59" s="89">
        <v>3689000</v>
      </c>
      <c r="V59" s="86">
        <f t="shared" si="21"/>
        <v>34513631</v>
      </c>
      <c r="W59" s="89"/>
      <c r="X59" s="167">
        <f t="shared" si="22"/>
        <v>34513631</v>
      </c>
      <c r="Y59" s="89"/>
      <c r="Z59" s="167">
        <f t="shared" si="23"/>
        <v>34513631</v>
      </c>
      <c r="AA59" s="89"/>
      <c r="AB59" s="167">
        <f t="shared" si="24"/>
        <v>34513631</v>
      </c>
      <c r="AC59" s="168">
        <f t="shared" si="25"/>
        <v>0.77401604787405698</v>
      </c>
      <c r="AD59" s="169">
        <f t="shared" si="2"/>
        <v>10076699</v>
      </c>
      <c r="AE59" s="90">
        <f t="shared" ref="AE59:AE78" si="26">+AD59/E59</f>
        <v>0.22598395212594299</v>
      </c>
    </row>
    <row r="60" spans="1:31" x14ac:dyDescent="0.2">
      <c r="A60" s="81" t="s">
        <v>69</v>
      </c>
      <c r="B60" s="39">
        <v>153545700</v>
      </c>
      <c r="C60" s="82">
        <v>0</v>
      </c>
      <c r="D60" s="82">
        <v>0</v>
      </c>
      <c r="E60" s="86">
        <f t="shared" si="13"/>
        <v>153545700</v>
      </c>
      <c r="F60" s="170">
        <v>0</v>
      </c>
      <c r="G60" s="86">
        <v>4675000</v>
      </c>
      <c r="H60" s="74">
        <f t="shared" si="14"/>
        <v>4675000</v>
      </c>
      <c r="I60" s="86">
        <v>12750000</v>
      </c>
      <c r="J60" s="86">
        <f t="shared" si="15"/>
        <v>17425000</v>
      </c>
      <c r="K60" s="175">
        <v>12750000</v>
      </c>
      <c r="L60" s="86">
        <f t="shared" si="16"/>
        <v>30175000</v>
      </c>
      <c r="M60" s="175">
        <v>25500000</v>
      </c>
      <c r="N60" s="74">
        <f t="shared" si="17"/>
        <v>55675000</v>
      </c>
      <c r="O60" s="175">
        <v>12750000</v>
      </c>
      <c r="P60" s="86">
        <f t="shared" si="18"/>
        <v>68425000</v>
      </c>
      <c r="Q60" s="89">
        <v>12750000</v>
      </c>
      <c r="R60" s="86">
        <f t="shared" si="19"/>
        <v>81175000</v>
      </c>
      <c r="S60" s="89">
        <v>12750000</v>
      </c>
      <c r="T60" s="86">
        <f t="shared" si="20"/>
        <v>93925000</v>
      </c>
      <c r="U60" s="89"/>
      <c r="V60" s="86">
        <f t="shared" si="21"/>
        <v>93925000</v>
      </c>
      <c r="W60" s="89">
        <v>25500000</v>
      </c>
      <c r="X60" s="167">
        <f t="shared" si="22"/>
        <v>119425000</v>
      </c>
      <c r="Y60" s="89"/>
      <c r="Z60" s="167">
        <f t="shared" si="23"/>
        <v>119425000</v>
      </c>
      <c r="AA60" s="89"/>
      <c r="AB60" s="167">
        <f t="shared" si="24"/>
        <v>119425000</v>
      </c>
      <c r="AC60" s="168">
        <f t="shared" si="25"/>
        <v>0.77778146831855277</v>
      </c>
      <c r="AD60" s="169">
        <f t="shared" si="2"/>
        <v>34120700</v>
      </c>
      <c r="AE60" s="90">
        <f t="shared" si="26"/>
        <v>0.22221853168144728</v>
      </c>
    </row>
    <row r="61" spans="1:31" x14ac:dyDescent="0.2">
      <c r="A61" s="81" t="s">
        <v>100</v>
      </c>
      <c r="B61" s="39">
        <v>47723925</v>
      </c>
      <c r="C61" s="82">
        <v>0</v>
      </c>
      <c r="D61" s="82">
        <v>0</v>
      </c>
      <c r="E61" s="86">
        <f t="shared" si="13"/>
        <v>47723925</v>
      </c>
      <c r="F61" s="170">
        <v>0</v>
      </c>
      <c r="G61" s="86">
        <v>0</v>
      </c>
      <c r="H61" s="74">
        <f t="shared" si="14"/>
        <v>0</v>
      </c>
      <c r="I61" s="86">
        <v>0</v>
      </c>
      <c r="J61" s="86">
        <f t="shared" si="15"/>
        <v>0</v>
      </c>
      <c r="K61" s="175"/>
      <c r="L61" s="86">
        <f t="shared" si="16"/>
        <v>0</v>
      </c>
      <c r="M61" s="175"/>
      <c r="N61" s="74">
        <f t="shared" si="17"/>
        <v>0</v>
      </c>
      <c r="O61" s="175">
        <v>6147540</v>
      </c>
      <c r="P61" s="86">
        <f t="shared" si="18"/>
        <v>6147540</v>
      </c>
      <c r="Q61" s="89">
        <v>6147540</v>
      </c>
      <c r="R61" s="86">
        <f t="shared" si="19"/>
        <v>12295080</v>
      </c>
      <c r="S61" s="89">
        <v>6147540</v>
      </c>
      <c r="T61" s="86">
        <f t="shared" si="20"/>
        <v>18442620</v>
      </c>
      <c r="U61" s="89">
        <v>6147540</v>
      </c>
      <c r="V61" s="86">
        <f t="shared" si="21"/>
        <v>24590160</v>
      </c>
      <c r="W61" s="89">
        <v>6147540</v>
      </c>
      <c r="X61" s="167">
        <f t="shared" si="22"/>
        <v>30737700</v>
      </c>
      <c r="Y61" s="89"/>
      <c r="Z61" s="167">
        <f t="shared" si="23"/>
        <v>30737700</v>
      </c>
      <c r="AA61" s="89"/>
      <c r="AB61" s="167">
        <f t="shared" si="24"/>
        <v>30737700</v>
      </c>
      <c r="AC61" s="168">
        <f t="shared" si="25"/>
        <v>0.64407317713285317</v>
      </c>
      <c r="AD61" s="169">
        <f t="shared" si="2"/>
        <v>16986225</v>
      </c>
      <c r="AE61" s="90">
        <f t="shared" si="26"/>
        <v>0.35592682286714683</v>
      </c>
    </row>
    <row r="62" spans="1:31" x14ac:dyDescent="0.2">
      <c r="A62" s="81" t="s">
        <v>71</v>
      </c>
      <c r="B62" s="39">
        <v>40000000</v>
      </c>
      <c r="C62" s="82">
        <v>5500000</v>
      </c>
      <c r="D62" s="82">
        <v>0</v>
      </c>
      <c r="E62" s="86">
        <f t="shared" si="13"/>
        <v>45500000</v>
      </c>
      <c r="F62" s="170">
        <v>0</v>
      </c>
      <c r="G62" s="86">
        <v>0</v>
      </c>
      <c r="H62" s="74">
        <f t="shared" si="14"/>
        <v>0</v>
      </c>
      <c r="I62" s="86">
        <v>0</v>
      </c>
      <c r="J62" s="86">
        <f t="shared" si="15"/>
        <v>0</v>
      </c>
      <c r="K62" s="175"/>
      <c r="L62" s="86">
        <f t="shared" si="16"/>
        <v>0</v>
      </c>
      <c r="M62" s="175">
        <v>45400954</v>
      </c>
      <c r="N62" s="74">
        <f t="shared" si="17"/>
        <v>45400954</v>
      </c>
      <c r="O62" s="175"/>
      <c r="P62" s="86">
        <f t="shared" si="18"/>
        <v>45400954</v>
      </c>
      <c r="Q62" s="89"/>
      <c r="R62" s="86">
        <f t="shared" si="19"/>
        <v>45400954</v>
      </c>
      <c r="S62" s="89"/>
      <c r="T62" s="86">
        <f t="shared" si="20"/>
        <v>45400954</v>
      </c>
      <c r="U62" s="89"/>
      <c r="V62" s="86">
        <f t="shared" si="21"/>
        <v>45400954</v>
      </c>
      <c r="W62" s="89"/>
      <c r="X62" s="167">
        <f t="shared" si="22"/>
        <v>45400954</v>
      </c>
      <c r="Y62" s="89"/>
      <c r="Z62" s="167">
        <f t="shared" si="23"/>
        <v>45400954</v>
      </c>
      <c r="AA62" s="89"/>
      <c r="AB62" s="167">
        <f t="shared" si="24"/>
        <v>45400954</v>
      </c>
      <c r="AC62" s="168">
        <f t="shared" si="25"/>
        <v>0.99782316483516487</v>
      </c>
      <c r="AD62" s="169">
        <f t="shared" si="2"/>
        <v>99046</v>
      </c>
      <c r="AE62" s="90">
        <f t="shared" si="26"/>
        <v>2.1768351648351648E-3</v>
      </c>
    </row>
    <row r="63" spans="1:31" x14ac:dyDescent="0.2">
      <c r="A63" s="81" t="s">
        <v>101</v>
      </c>
      <c r="B63" s="39">
        <v>39371000</v>
      </c>
      <c r="C63" s="82">
        <v>0</v>
      </c>
      <c r="D63" s="82">
        <v>0</v>
      </c>
      <c r="E63" s="86">
        <f t="shared" si="13"/>
        <v>39371000</v>
      </c>
      <c r="F63" s="77">
        <v>3108000</v>
      </c>
      <c r="G63" s="86">
        <v>717000</v>
      </c>
      <c r="H63" s="74">
        <f t="shared" si="14"/>
        <v>3825000</v>
      </c>
      <c r="I63" s="86">
        <v>13540319</v>
      </c>
      <c r="J63" s="86">
        <f t="shared" si="15"/>
        <v>17365319</v>
      </c>
      <c r="K63" s="175">
        <v>1195000</v>
      </c>
      <c r="L63" s="86">
        <f t="shared" si="16"/>
        <v>18560319</v>
      </c>
      <c r="M63" s="175">
        <v>239000</v>
      </c>
      <c r="N63" s="74">
        <f t="shared" si="17"/>
        <v>18799319</v>
      </c>
      <c r="O63" s="175"/>
      <c r="P63" s="86">
        <f t="shared" si="18"/>
        <v>18799319</v>
      </c>
      <c r="Q63" s="89"/>
      <c r="R63" s="86">
        <f t="shared" si="19"/>
        <v>18799319</v>
      </c>
      <c r="S63" s="89">
        <v>4064000</v>
      </c>
      <c r="T63" s="86">
        <f t="shared" si="20"/>
        <v>22863319</v>
      </c>
      <c r="U63" s="89">
        <v>478000</v>
      </c>
      <c r="V63" s="86">
        <f t="shared" si="21"/>
        <v>23341319</v>
      </c>
      <c r="W63" s="89">
        <v>478000</v>
      </c>
      <c r="X63" s="167">
        <f t="shared" si="22"/>
        <v>23819319</v>
      </c>
      <c r="Y63" s="89"/>
      <c r="Z63" s="167">
        <f t="shared" si="23"/>
        <v>23819319</v>
      </c>
      <c r="AA63" s="89"/>
      <c r="AB63" s="167">
        <f t="shared" si="24"/>
        <v>23819319</v>
      </c>
      <c r="AC63" s="168">
        <f t="shared" si="25"/>
        <v>0.60499654568083105</v>
      </c>
      <c r="AD63" s="169">
        <f t="shared" si="2"/>
        <v>15551681</v>
      </c>
      <c r="AE63" s="90">
        <f t="shared" si="26"/>
        <v>0.39500345431916895</v>
      </c>
    </row>
    <row r="64" spans="1:31" x14ac:dyDescent="0.2">
      <c r="A64" s="81" t="s">
        <v>112</v>
      </c>
      <c r="B64" s="166">
        <v>0</v>
      </c>
      <c r="C64" s="82">
        <v>22921844</v>
      </c>
      <c r="D64" s="82">
        <v>0</v>
      </c>
      <c r="E64" s="86">
        <f t="shared" si="13"/>
        <v>22921844</v>
      </c>
      <c r="F64" s="74"/>
      <c r="G64" s="86"/>
      <c r="H64" s="74"/>
      <c r="I64" s="86"/>
      <c r="J64" s="86"/>
      <c r="K64" s="175"/>
      <c r="L64" s="86"/>
      <c r="M64" s="175">
        <v>20628000</v>
      </c>
      <c r="N64" s="74">
        <f t="shared" si="17"/>
        <v>20628000</v>
      </c>
      <c r="O64" s="175"/>
      <c r="P64" s="86">
        <f t="shared" si="18"/>
        <v>20628000</v>
      </c>
      <c r="Q64" s="89"/>
      <c r="R64" s="86">
        <f t="shared" si="19"/>
        <v>20628000</v>
      </c>
      <c r="S64" s="89"/>
      <c r="T64" s="86">
        <f t="shared" si="20"/>
        <v>20628000</v>
      </c>
      <c r="U64" s="89"/>
      <c r="V64" s="86">
        <f t="shared" si="21"/>
        <v>20628000</v>
      </c>
      <c r="W64" s="89"/>
      <c r="X64" s="167">
        <f t="shared" si="22"/>
        <v>20628000</v>
      </c>
      <c r="Y64" s="89"/>
      <c r="Z64" s="167">
        <f t="shared" si="23"/>
        <v>20628000</v>
      </c>
      <c r="AA64" s="89"/>
      <c r="AB64" s="167">
        <f t="shared" si="24"/>
        <v>20628000</v>
      </c>
      <c r="AC64" s="168">
        <f t="shared" si="25"/>
        <v>0.89992759744809359</v>
      </c>
      <c r="AD64" s="169">
        <f t="shared" si="2"/>
        <v>2293844</v>
      </c>
      <c r="AE64" s="90">
        <f t="shared" si="26"/>
        <v>0.10007240255190639</v>
      </c>
    </row>
    <row r="65" spans="1:31" x14ac:dyDescent="0.2">
      <c r="A65" s="81" t="s">
        <v>41</v>
      </c>
      <c r="B65" s="39">
        <v>136997128</v>
      </c>
      <c r="C65" s="82">
        <v>0</v>
      </c>
      <c r="D65" s="82">
        <v>0</v>
      </c>
      <c r="E65" s="86">
        <f t="shared" si="13"/>
        <v>136997128</v>
      </c>
      <c r="F65" s="170">
        <v>0</v>
      </c>
      <c r="G65" s="86">
        <v>0</v>
      </c>
      <c r="H65" s="74">
        <f t="shared" si="14"/>
        <v>0</v>
      </c>
      <c r="I65" s="86">
        <v>0</v>
      </c>
      <c r="J65" s="86">
        <f t="shared" si="15"/>
        <v>0</v>
      </c>
      <c r="K65" s="175"/>
      <c r="L65" s="86">
        <f t="shared" si="16"/>
        <v>0</v>
      </c>
      <c r="M65" s="175"/>
      <c r="N65" s="74">
        <f t="shared" si="17"/>
        <v>0</v>
      </c>
      <c r="O65" s="175"/>
      <c r="P65" s="86">
        <f t="shared" si="18"/>
        <v>0</v>
      </c>
      <c r="Q65" s="89"/>
      <c r="R65" s="86">
        <f t="shared" si="19"/>
        <v>0</v>
      </c>
      <c r="S65" s="89"/>
      <c r="T65" s="86">
        <f t="shared" si="20"/>
        <v>0</v>
      </c>
      <c r="U65" s="89">
        <v>20740636</v>
      </c>
      <c r="V65" s="86">
        <f t="shared" si="21"/>
        <v>20740636</v>
      </c>
      <c r="W65" s="89">
        <v>47149125</v>
      </c>
      <c r="X65" s="167">
        <f t="shared" si="22"/>
        <v>67889761</v>
      </c>
      <c r="Y65" s="89"/>
      <c r="Z65" s="167">
        <f t="shared" si="23"/>
        <v>67889761</v>
      </c>
      <c r="AA65" s="89"/>
      <c r="AB65" s="167">
        <f t="shared" si="24"/>
        <v>67889761</v>
      </c>
      <c r="AC65" s="168">
        <f t="shared" si="25"/>
        <v>0.49555608932181411</v>
      </c>
      <c r="AD65" s="169">
        <f t="shared" si="2"/>
        <v>69107367</v>
      </c>
      <c r="AE65" s="90">
        <f t="shared" si="26"/>
        <v>0.50444391067818595</v>
      </c>
    </row>
    <row r="66" spans="1:31" x14ac:dyDescent="0.2">
      <c r="A66" s="81" t="s">
        <v>63</v>
      </c>
      <c r="B66" s="39">
        <v>1341659995</v>
      </c>
      <c r="C66" s="82">
        <v>0</v>
      </c>
      <c r="D66" s="82">
        <v>0</v>
      </c>
      <c r="E66" s="86">
        <f t="shared" si="13"/>
        <v>1341659995</v>
      </c>
      <c r="F66" s="170">
        <v>0</v>
      </c>
      <c r="G66" s="86">
        <v>0</v>
      </c>
      <c r="H66" s="74">
        <f t="shared" si="14"/>
        <v>0</v>
      </c>
      <c r="I66" s="86">
        <v>0</v>
      </c>
      <c r="J66" s="86">
        <f t="shared" si="15"/>
        <v>0</v>
      </c>
      <c r="K66" s="175"/>
      <c r="L66" s="86">
        <f t="shared" si="16"/>
        <v>0</v>
      </c>
      <c r="M66" s="175">
        <v>29294912</v>
      </c>
      <c r="N66" s="74">
        <f t="shared" si="17"/>
        <v>29294912</v>
      </c>
      <c r="O66" s="175">
        <v>180763783</v>
      </c>
      <c r="P66" s="86">
        <f t="shared" si="18"/>
        <v>210058695</v>
      </c>
      <c r="Q66" s="89">
        <v>184592093</v>
      </c>
      <c r="R66" s="86">
        <f t="shared" si="19"/>
        <v>394650788</v>
      </c>
      <c r="S66" s="89">
        <v>184713464</v>
      </c>
      <c r="T66" s="86">
        <f t="shared" si="20"/>
        <v>579364252</v>
      </c>
      <c r="U66" s="89">
        <v>178628840</v>
      </c>
      <c r="V66" s="86">
        <f t="shared" si="21"/>
        <v>757993092</v>
      </c>
      <c r="W66" s="89">
        <v>180366268</v>
      </c>
      <c r="X66" s="167">
        <f t="shared" si="22"/>
        <v>938359360</v>
      </c>
      <c r="Y66" s="89"/>
      <c r="Z66" s="167">
        <f t="shared" si="23"/>
        <v>938359360</v>
      </c>
      <c r="AA66" s="89"/>
      <c r="AB66" s="167">
        <f t="shared" si="24"/>
        <v>938359360</v>
      </c>
      <c r="AC66" s="168">
        <f t="shared" si="25"/>
        <v>0.6994017586400495</v>
      </c>
      <c r="AD66" s="169">
        <f t="shared" si="2"/>
        <v>403300635</v>
      </c>
      <c r="AE66" s="90">
        <f t="shared" si="26"/>
        <v>0.3005982413599505</v>
      </c>
    </row>
    <row r="67" spans="1:31" x14ac:dyDescent="0.2">
      <c r="A67" s="81" t="s">
        <v>40</v>
      </c>
      <c r="B67" s="39">
        <v>60260000</v>
      </c>
      <c r="C67" s="82">
        <v>0</v>
      </c>
      <c r="D67" s="82">
        <v>0</v>
      </c>
      <c r="E67" s="86">
        <f t="shared" si="13"/>
        <v>60260000</v>
      </c>
      <c r="F67" s="77">
        <v>3409847</v>
      </c>
      <c r="G67" s="86">
        <v>4043885</v>
      </c>
      <c r="H67" s="74">
        <f t="shared" si="14"/>
        <v>7453732</v>
      </c>
      <c r="I67" s="86">
        <v>4185425</v>
      </c>
      <c r="J67" s="86">
        <f t="shared" si="15"/>
        <v>11639157</v>
      </c>
      <c r="K67" s="175">
        <v>4522958</v>
      </c>
      <c r="L67" s="86">
        <f t="shared" si="16"/>
        <v>16162115</v>
      </c>
      <c r="M67" s="175">
        <v>4118690</v>
      </c>
      <c r="N67" s="74">
        <f t="shared" si="17"/>
        <v>20280805</v>
      </c>
      <c r="O67" s="175">
        <v>4088082</v>
      </c>
      <c r="P67" s="86">
        <f t="shared" si="18"/>
        <v>24368887</v>
      </c>
      <c r="Q67" s="89">
        <v>4146646</v>
      </c>
      <c r="R67" s="86">
        <f t="shared" si="19"/>
        <v>28515533</v>
      </c>
      <c r="S67" s="89">
        <v>4166853</v>
      </c>
      <c r="T67" s="86">
        <f t="shared" si="20"/>
        <v>32682386</v>
      </c>
      <c r="U67" s="89">
        <v>4228713</v>
      </c>
      <c r="V67" s="86">
        <f t="shared" si="21"/>
        <v>36911099</v>
      </c>
      <c r="W67" s="89">
        <v>4078626</v>
      </c>
      <c r="X67" s="167">
        <f t="shared" si="22"/>
        <v>40989725</v>
      </c>
      <c r="Y67" s="89"/>
      <c r="Z67" s="167">
        <f t="shared" si="23"/>
        <v>40989725</v>
      </c>
      <c r="AA67" s="89"/>
      <c r="AB67" s="167">
        <f t="shared" si="24"/>
        <v>40989725</v>
      </c>
      <c r="AC67" s="168">
        <f t="shared" si="25"/>
        <v>0.68021448722203781</v>
      </c>
      <c r="AD67" s="169">
        <f t="shared" si="2"/>
        <v>19270275</v>
      </c>
      <c r="AE67" s="90">
        <f t="shared" si="26"/>
        <v>0.31978551277796219</v>
      </c>
    </row>
    <row r="68" spans="1:31" x14ac:dyDescent="0.2">
      <c r="A68" s="81" t="s">
        <v>102</v>
      </c>
      <c r="B68" s="39">
        <v>2853044718</v>
      </c>
      <c r="C68" s="82">
        <v>0</v>
      </c>
      <c r="D68" s="82">
        <v>0</v>
      </c>
      <c r="E68" s="86">
        <f t="shared" si="13"/>
        <v>2853044718</v>
      </c>
      <c r="F68" s="170">
        <v>0</v>
      </c>
      <c r="G68" s="86">
        <v>20186208</v>
      </c>
      <c r="H68" s="74">
        <f t="shared" si="14"/>
        <v>20186208</v>
      </c>
      <c r="I68" s="86">
        <v>0</v>
      </c>
      <c r="J68" s="86">
        <f t="shared" si="15"/>
        <v>20186208</v>
      </c>
      <c r="K68" s="175">
        <v>7299780</v>
      </c>
      <c r="L68" s="86">
        <f t="shared" si="16"/>
        <v>27485988</v>
      </c>
      <c r="M68" s="175">
        <v>4234780</v>
      </c>
      <c r="N68" s="74">
        <f t="shared" si="17"/>
        <v>31720768</v>
      </c>
      <c r="O68" s="175">
        <v>4234780</v>
      </c>
      <c r="P68" s="86">
        <f t="shared" si="18"/>
        <v>35955548</v>
      </c>
      <c r="Q68" s="89"/>
      <c r="R68" s="86">
        <f t="shared" si="19"/>
        <v>35955548</v>
      </c>
      <c r="S68" s="89">
        <v>25756539</v>
      </c>
      <c r="T68" s="86">
        <f t="shared" si="20"/>
        <v>61712087</v>
      </c>
      <c r="U68" s="89">
        <v>4790383</v>
      </c>
      <c r="V68" s="86">
        <f t="shared" si="21"/>
        <v>66502470</v>
      </c>
      <c r="W68" s="89">
        <v>24289947</v>
      </c>
      <c r="X68" s="167">
        <f t="shared" si="22"/>
        <v>90792417</v>
      </c>
      <c r="Y68" s="89"/>
      <c r="Z68" s="167">
        <f t="shared" si="23"/>
        <v>90792417</v>
      </c>
      <c r="AA68" s="89"/>
      <c r="AB68" s="167">
        <f t="shared" si="24"/>
        <v>90792417</v>
      </c>
      <c r="AC68" s="168">
        <f t="shared" si="25"/>
        <v>3.1822991216080898E-2</v>
      </c>
      <c r="AD68" s="169">
        <f t="shared" si="2"/>
        <v>2762252301</v>
      </c>
      <c r="AE68" s="90">
        <f t="shared" si="26"/>
        <v>0.9681770087839191</v>
      </c>
    </row>
    <row r="69" spans="1:31" x14ac:dyDescent="0.2">
      <c r="A69" s="81" t="s">
        <v>103</v>
      </c>
      <c r="B69" s="39">
        <v>60260000</v>
      </c>
      <c r="C69" s="82">
        <v>0</v>
      </c>
      <c r="D69" s="82">
        <v>0</v>
      </c>
      <c r="E69" s="86">
        <f t="shared" si="13"/>
        <v>60260000</v>
      </c>
      <c r="F69" s="77">
        <v>2556500</v>
      </c>
      <c r="G69" s="86">
        <v>145000</v>
      </c>
      <c r="H69" s="74">
        <f t="shared" si="14"/>
        <v>2701500</v>
      </c>
      <c r="I69" s="86">
        <v>10110890</v>
      </c>
      <c r="J69" s="86">
        <f t="shared" si="15"/>
        <v>12812390</v>
      </c>
      <c r="K69" s="175">
        <v>4471510</v>
      </c>
      <c r="L69" s="86">
        <f t="shared" si="16"/>
        <v>17283900</v>
      </c>
      <c r="M69" s="175">
        <v>2182700</v>
      </c>
      <c r="N69" s="74">
        <f t="shared" si="17"/>
        <v>19466600</v>
      </c>
      <c r="O69" s="175">
        <v>729900</v>
      </c>
      <c r="P69" s="86">
        <f t="shared" si="18"/>
        <v>20196500</v>
      </c>
      <c r="Q69" s="89">
        <v>6558800</v>
      </c>
      <c r="R69" s="86">
        <f t="shared" si="19"/>
        <v>26755300</v>
      </c>
      <c r="S69" s="89">
        <v>892000</v>
      </c>
      <c r="T69" s="86">
        <f t="shared" si="20"/>
        <v>27647300</v>
      </c>
      <c r="U69" s="89">
        <v>2067200</v>
      </c>
      <c r="V69" s="86">
        <f t="shared" si="21"/>
        <v>29714500</v>
      </c>
      <c r="W69" s="89">
        <v>2262500</v>
      </c>
      <c r="X69" s="167">
        <f t="shared" si="22"/>
        <v>31977000</v>
      </c>
      <c r="Y69" s="89"/>
      <c r="Z69" s="167">
        <f t="shared" si="23"/>
        <v>31977000</v>
      </c>
      <c r="AA69" s="89"/>
      <c r="AB69" s="167">
        <f t="shared" si="24"/>
        <v>31977000</v>
      </c>
      <c r="AC69" s="168">
        <f t="shared" si="25"/>
        <v>0.53065051443743771</v>
      </c>
      <c r="AD69" s="169">
        <f t="shared" si="2"/>
        <v>28283000</v>
      </c>
      <c r="AE69" s="90">
        <f t="shared" si="26"/>
        <v>0.46934948556256223</v>
      </c>
    </row>
    <row r="70" spans="1:31" x14ac:dyDescent="0.2">
      <c r="A70" s="81" t="s">
        <v>104</v>
      </c>
      <c r="B70" s="39">
        <v>17250000</v>
      </c>
      <c r="C70" s="82">
        <v>0</v>
      </c>
      <c r="D70" s="82">
        <v>0</v>
      </c>
      <c r="E70" s="86">
        <f t="shared" si="13"/>
        <v>17250000</v>
      </c>
      <c r="F70" s="74">
        <v>0</v>
      </c>
      <c r="G70" s="86">
        <v>0</v>
      </c>
      <c r="H70" s="74">
        <f t="shared" si="14"/>
        <v>0</v>
      </c>
      <c r="I70" s="86">
        <v>0</v>
      </c>
      <c r="J70" s="86">
        <f t="shared" si="15"/>
        <v>0</v>
      </c>
      <c r="K70" s="175"/>
      <c r="L70" s="86">
        <f t="shared" si="16"/>
        <v>0</v>
      </c>
      <c r="M70" s="175"/>
      <c r="N70" s="74">
        <f t="shared" si="17"/>
        <v>0</v>
      </c>
      <c r="O70" s="175"/>
      <c r="P70" s="86">
        <f t="shared" si="18"/>
        <v>0</v>
      </c>
      <c r="Q70" s="89"/>
      <c r="R70" s="86">
        <f t="shared" si="19"/>
        <v>0</v>
      </c>
      <c r="S70" s="89"/>
      <c r="T70" s="86">
        <f t="shared" si="20"/>
        <v>0</v>
      </c>
      <c r="U70" s="89"/>
      <c r="V70" s="86">
        <f t="shared" si="21"/>
        <v>0</v>
      </c>
      <c r="W70" s="89"/>
      <c r="X70" s="167">
        <f t="shared" si="22"/>
        <v>0</v>
      </c>
      <c r="Y70" s="89"/>
      <c r="Z70" s="167">
        <f t="shared" si="23"/>
        <v>0</v>
      </c>
      <c r="AA70" s="89"/>
      <c r="AB70" s="167">
        <f t="shared" si="24"/>
        <v>0</v>
      </c>
      <c r="AC70" s="168">
        <f t="shared" si="25"/>
        <v>0</v>
      </c>
      <c r="AD70" s="169">
        <f t="shared" si="2"/>
        <v>17250000</v>
      </c>
      <c r="AE70" s="90">
        <f t="shared" si="26"/>
        <v>1</v>
      </c>
    </row>
    <row r="71" spans="1:31" x14ac:dyDescent="0.2">
      <c r="A71" s="81" t="s">
        <v>68</v>
      </c>
      <c r="B71" s="39">
        <v>8696502890</v>
      </c>
      <c r="C71" s="82">
        <v>0</v>
      </c>
      <c r="D71" s="82">
        <v>0</v>
      </c>
      <c r="E71" s="86">
        <f t="shared" si="13"/>
        <v>8696502890</v>
      </c>
      <c r="F71" s="77">
        <v>631730989</v>
      </c>
      <c r="G71" s="86">
        <v>628970979</v>
      </c>
      <c r="H71" s="74">
        <f t="shared" si="14"/>
        <v>1260701968</v>
      </c>
      <c r="I71" s="86">
        <v>625073973</v>
      </c>
      <c r="J71" s="86">
        <f t="shared" si="15"/>
        <v>1885775941</v>
      </c>
      <c r="K71" s="175">
        <v>619175898</v>
      </c>
      <c r="L71" s="86">
        <f t="shared" si="16"/>
        <v>2504951839</v>
      </c>
      <c r="M71" s="175">
        <v>613285309</v>
      </c>
      <c r="N71" s="74">
        <f t="shared" si="17"/>
        <v>3118237148</v>
      </c>
      <c r="O71" s="175">
        <v>1293712991</v>
      </c>
      <c r="P71" s="86">
        <f t="shared" si="18"/>
        <v>4411950139</v>
      </c>
      <c r="Q71" s="89">
        <v>624178601</v>
      </c>
      <c r="R71" s="86">
        <f t="shared" si="19"/>
        <v>5036128740</v>
      </c>
      <c r="S71" s="89">
        <v>613084768</v>
      </c>
      <c r="T71" s="86">
        <f t="shared" si="20"/>
        <v>5649213508</v>
      </c>
      <c r="U71" s="89">
        <v>611498833</v>
      </c>
      <c r="V71" s="86">
        <f t="shared" si="21"/>
        <v>6260712341</v>
      </c>
      <c r="W71" s="89">
        <v>610690683</v>
      </c>
      <c r="X71" s="167">
        <f t="shared" si="22"/>
        <v>6871403024</v>
      </c>
      <c r="Y71" s="89"/>
      <c r="Z71" s="167">
        <f t="shared" si="23"/>
        <v>6871403024</v>
      </c>
      <c r="AA71" s="89"/>
      <c r="AB71" s="167">
        <f t="shared" si="24"/>
        <v>6871403024</v>
      </c>
      <c r="AC71" s="168">
        <f t="shared" si="25"/>
        <v>0.79013404708935819</v>
      </c>
      <c r="AD71" s="169">
        <f t="shared" si="2"/>
        <v>1825099866</v>
      </c>
      <c r="AE71" s="90">
        <f t="shared" si="26"/>
        <v>0.20986595291064175</v>
      </c>
    </row>
    <row r="72" spans="1:31" x14ac:dyDescent="0.2">
      <c r="A72" s="81" t="s">
        <v>105</v>
      </c>
      <c r="B72" s="39">
        <v>268027429</v>
      </c>
      <c r="C72" s="82">
        <v>0</v>
      </c>
      <c r="D72" s="82">
        <v>1743757</v>
      </c>
      <c r="E72" s="86">
        <f t="shared" si="13"/>
        <v>266283672</v>
      </c>
      <c r="F72" s="74">
        <v>0</v>
      </c>
      <c r="G72" s="86">
        <v>0</v>
      </c>
      <c r="H72" s="74">
        <f t="shared" si="14"/>
        <v>0</v>
      </c>
      <c r="I72" s="86">
        <v>8574986</v>
      </c>
      <c r="J72" s="86">
        <f t="shared" si="15"/>
        <v>8574986</v>
      </c>
      <c r="K72" s="175"/>
      <c r="L72" s="86">
        <f t="shared" si="16"/>
        <v>8574986</v>
      </c>
      <c r="M72" s="175"/>
      <c r="N72" s="74">
        <f t="shared" si="17"/>
        <v>8574986</v>
      </c>
      <c r="O72" s="175">
        <v>12996395</v>
      </c>
      <c r="P72" s="86">
        <f t="shared" si="18"/>
        <v>21571381</v>
      </c>
      <c r="Q72" s="89"/>
      <c r="R72" s="86">
        <f t="shared" si="19"/>
        <v>21571381</v>
      </c>
      <c r="S72" s="89"/>
      <c r="T72" s="86">
        <f t="shared" si="20"/>
        <v>21571381</v>
      </c>
      <c r="U72" s="89"/>
      <c r="V72" s="86">
        <f t="shared" si="21"/>
        <v>21571381</v>
      </c>
      <c r="W72" s="89">
        <v>10339284</v>
      </c>
      <c r="X72" s="167">
        <f t="shared" si="22"/>
        <v>31910665</v>
      </c>
      <c r="Y72" s="89"/>
      <c r="Z72" s="167">
        <f t="shared" si="23"/>
        <v>31910665</v>
      </c>
      <c r="AA72" s="89"/>
      <c r="AB72" s="167">
        <f t="shared" si="24"/>
        <v>31910665</v>
      </c>
      <c r="AC72" s="168">
        <f t="shared" si="25"/>
        <v>0.11983710739875932</v>
      </c>
      <c r="AD72" s="169">
        <f t="shared" si="2"/>
        <v>234373007</v>
      </c>
      <c r="AE72" s="90">
        <f t="shared" si="26"/>
        <v>0.8801628926012407</v>
      </c>
    </row>
    <row r="73" spans="1:31" x14ac:dyDescent="0.2">
      <c r="A73" s="81" t="s">
        <v>106</v>
      </c>
      <c r="B73" s="39">
        <v>363537117</v>
      </c>
      <c r="C73" s="82">
        <v>0</v>
      </c>
      <c r="D73" s="82">
        <v>0</v>
      </c>
      <c r="E73" s="86">
        <f t="shared" si="13"/>
        <v>363537117</v>
      </c>
      <c r="F73" s="74">
        <v>0</v>
      </c>
      <c r="G73" s="86">
        <v>0</v>
      </c>
      <c r="H73" s="74">
        <f t="shared" si="14"/>
        <v>0</v>
      </c>
      <c r="I73" s="86">
        <v>0</v>
      </c>
      <c r="J73" s="86">
        <f t="shared" si="15"/>
        <v>0</v>
      </c>
      <c r="K73" s="175"/>
      <c r="L73" s="86">
        <f t="shared" si="16"/>
        <v>0</v>
      </c>
      <c r="M73" s="175"/>
      <c r="N73" s="74">
        <f t="shared" si="17"/>
        <v>0</v>
      </c>
      <c r="O73" s="175"/>
      <c r="P73" s="86">
        <f t="shared" si="18"/>
        <v>0</v>
      </c>
      <c r="Q73" s="89"/>
      <c r="R73" s="86">
        <f t="shared" si="19"/>
        <v>0</v>
      </c>
      <c r="S73" s="89">
        <v>22963648</v>
      </c>
      <c r="T73" s="86">
        <f t="shared" si="20"/>
        <v>22963648</v>
      </c>
      <c r="U73" s="89"/>
      <c r="V73" s="86">
        <f t="shared" si="21"/>
        <v>22963648</v>
      </c>
      <c r="W73" s="89"/>
      <c r="X73" s="167">
        <f t="shared" si="22"/>
        <v>22963648</v>
      </c>
      <c r="Y73" s="89"/>
      <c r="Z73" s="167">
        <f t="shared" si="23"/>
        <v>22963648</v>
      </c>
      <c r="AA73" s="89"/>
      <c r="AB73" s="167">
        <f t="shared" si="24"/>
        <v>22963648</v>
      </c>
      <c r="AC73" s="168">
        <f t="shared" si="25"/>
        <v>6.3167272133040547E-2</v>
      </c>
      <c r="AD73" s="169">
        <f t="shared" si="2"/>
        <v>340573469</v>
      </c>
      <c r="AE73" s="90">
        <f t="shared" si="26"/>
        <v>0.93683272786695948</v>
      </c>
    </row>
    <row r="74" spans="1:31" x14ac:dyDescent="0.2">
      <c r="A74" s="81" t="s">
        <v>107</v>
      </c>
      <c r="B74" s="39">
        <v>363537118</v>
      </c>
      <c r="C74" s="82">
        <f>500000000+800000000</f>
        <v>1300000000</v>
      </c>
      <c r="D74" s="82">
        <v>0</v>
      </c>
      <c r="E74" s="86">
        <f t="shared" si="13"/>
        <v>1663537118</v>
      </c>
      <c r="F74" s="77">
        <v>152545952</v>
      </c>
      <c r="G74" s="86">
        <v>0</v>
      </c>
      <c r="H74" s="74">
        <f t="shared" si="14"/>
        <v>152545952</v>
      </c>
      <c r="I74" s="86">
        <v>0</v>
      </c>
      <c r="J74" s="86">
        <f t="shared" si="15"/>
        <v>152545952</v>
      </c>
      <c r="K74" s="175">
        <v>1364800</v>
      </c>
      <c r="L74" s="86">
        <f t="shared" si="16"/>
        <v>153910752</v>
      </c>
      <c r="M74" s="175">
        <v>705296824</v>
      </c>
      <c r="N74" s="74">
        <f t="shared" si="17"/>
        <v>859207576</v>
      </c>
      <c r="O74" s="175"/>
      <c r="P74" s="86">
        <f t="shared" si="18"/>
        <v>859207576</v>
      </c>
      <c r="Q74" s="89"/>
      <c r="R74" s="86">
        <f t="shared" si="19"/>
        <v>859207576</v>
      </c>
      <c r="S74" s="89"/>
      <c r="T74" s="86">
        <f t="shared" si="20"/>
        <v>859207576</v>
      </c>
      <c r="U74" s="89">
        <v>777882215.62</v>
      </c>
      <c r="V74" s="86">
        <f t="shared" si="21"/>
        <v>1637089791.6199999</v>
      </c>
      <c r="W74" s="89"/>
      <c r="X74" s="167">
        <f t="shared" si="22"/>
        <v>1637089791.6199999</v>
      </c>
      <c r="Y74" s="89"/>
      <c r="Z74" s="167">
        <f t="shared" si="23"/>
        <v>1637089791.6199999</v>
      </c>
      <c r="AA74" s="89"/>
      <c r="AB74" s="167">
        <f t="shared" si="24"/>
        <v>1637089791.6199999</v>
      </c>
      <c r="AC74" s="168">
        <f t="shared" si="25"/>
        <v>0.98410175156668789</v>
      </c>
      <c r="AD74" s="169">
        <f t="shared" si="2"/>
        <v>26447326.380000114</v>
      </c>
      <c r="AE74" s="90">
        <f t="shared" si="26"/>
        <v>1.5898248433312154E-2</v>
      </c>
    </row>
    <row r="75" spans="1:31" x14ac:dyDescent="0.2">
      <c r="A75" s="81" t="s">
        <v>108</v>
      </c>
      <c r="B75" s="39">
        <v>1503713208</v>
      </c>
      <c r="C75" s="82">
        <v>0</v>
      </c>
      <c r="D75" s="82">
        <v>0</v>
      </c>
      <c r="E75" s="86">
        <f t="shared" si="13"/>
        <v>1503713208</v>
      </c>
      <c r="F75" s="74">
        <v>0</v>
      </c>
      <c r="G75" s="86">
        <v>0</v>
      </c>
      <c r="H75" s="74">
        <f t="shared" si="14"/>
        <v>0</v>
      </c>
      <c r="I75" s="86">
        <v>0</v>
      </c>
      <c r="J75" s="86">
        <f t="shared" si="15"/>
        <v>0</v>
      </c>
      <c r="K75" s="175"/>
      <c r="L75" s="86">
        <f t="shared" si="16"/>
        <v>0</v>
      </c>
      <c r="M75" s="175"/>
      <c r="N75" s="89"/>
      <c r="O75" s="175"/>
      <c r="P75" s="86">
        <f t="shared" si="18"/>
        <v>0</v>
      </c>
      <c r="Q75" s="89"/>
      <c r="R75" s="86">
        <f t="shared" si="19"/>
        <v>0</v>
      </c>
      <c r="S75" s="89">
        <v>0</v>
      </c>
      <c r="T75" s="86">
        <f t="shared" si="20"/>
        <v>0</v>
      </c>
      <c r="U75" s="89"/>
      <c r="V75" s="86">
        <f t="shared" si="21"/>
        <v>0</v>
      </c>
      <c r="W75" s="89"/>
      <c r="X75" s="167">
        <f t="shared" si="22"/>
        <v>0</v>
      </c>
      <c r="Y75" s="89"/>
      <c r="Z75" s="167">
        <f t="shared" si="23"/>
        <v>0</v>
      </c>
      <c r="AA75" s="89"/>
      <c r="AB75" s="167">
        <f t="shared" si="24"/>
        <v>0</v>
      </c>
      <c r="AC75" s="168">
        <f t="shared" si="25"/>
        <v>0</v>
      </c>
      <c r="AD75" s="169">
        <f t="shared" si="2"/>
        <v>1503713208</v>
      </c>
      <c r="AE75" s="90">
        <f t="shared" si="26"/>
        <v>1</v>
      </c>
    </row>
    <row r="76" spans="1:31" x14ac:dyDescent="0.2">
      <c r="A76" s="81" t="s">
        <v>109</v>
      </c>
      <c r="B76" s="39">
        <v>1503713212</v>
      </c>
      <c r="C76" s="82">
        <v>0</v>
      </c>
      <c r="D76" s="82">
        <f>500000000+800000000</f>
        <v>1300000000</v>
      </c>
      <c r="E76" s="86">
        <f t="shared" si="13"/>
        <v>203713212</v>
      </c>
      <c r="F76" s="74">
        <v>0</v>
      </c>
      <c r="G76" s="86">
        <v>0</v>
      </c>
      <c r="H76" s="74">
        <f t="shared" si="14"/>
        <v>0</v>
      </c>
      <c r="I76" s="86">
        <v>0</v>
      </c>
      <c r="J76" s="86">
        <f t="shared" si="15"/>
        <v>0</v>
      </c>
      <c r="K76" s="175"/>
      <c r="L76" s="86">
        <f t="shared" si="16"/>
        <v>0</v>
      </c>
      <c r="M76" s="175"/>
      <c r="N76" s="89"/>
      <c r="O76" s="175"/>
      <c r="P76" s="86">
        <f t="shared" si="18"/>
        <v>0</v>
      </c>
      <c r="Q76" s="89"/>
      <c r="R76" s="86">
        <f t="shared" si="19"/>
        <v>0</v>
      </c>
      <c r="S76" s="89">
        <v>0</v>
      </c>
      <c r="T76" s="86">
        <f t="shared" si="20"/>
        <v>0</v>
      </c>
      <c r="U76" s="89"/>
      <c r="V76" s="86">
        <f t="shared" si="21"/>
        <v>0</v>
      </c>
      <c r="W76" s="89"/>
      <c r="X76" s="167">
        <f t="shared" si="22"/>
        <v>0</v>
      </c>
      <c r="Y76" s="89"/>
      <c r="Z76" s="167">
        <f t="shared" si="23"/>
        <v>0</v>
      </c>
      <c r="AA76" s="89"/>
      <c r="AB76" s="167">
        <f t="shared" si="24"/>
        <v>0</v>
      </c>
      <c r="AC76" s="168">
        <f t="shared" si="25"/>
        <v>0</v>
      </c>
      <c r="AD76" s="169">
        <f t="shared" si="2"/>
        <v>203713212</v>
      </c>
      <c r="AE76" s="90">
        <f t="shared" si="26"/>
        <v>1</v>
      </c>
    </row>
    <row r="77" spans="1:31" x14ac:dyDescent="0.2">
      <c r="A77" s="81" t="s">
        <v>110</v>
      </c>
      <c r="B77" s="39">
        <v>91373752</v>
      </c>
      <c r="C77" s="82">
        <v>0</v>
      </c>
      <c r="D77" s="82">
        <v>0</v>
      </c>
      <c r="E77" s="86">
        <f t="shared" si="13"/>
        <v>91373752</v>
      </c>
      <c r="F77" s="74">
        <v>0</v>
      </c>
      <c r="G77" s="86">
        <v>0</v>
      </c>
      <c r="H77" s="74">
        <f t="shared" si="14"/>
        <v>0</v>
      </c>
      <c r="I77" s="86">
        <v>0</v>
      </c>
      <c r="J77" s="86">
        <f t="shared" si="15"/>
        <v>0</v>
      </c>
      <c r="K77" s="175">
        <v>87661350</v>
      </c>
      <c r="L77" s="86">
        <f t="shared" si="16"/>
        <v>87661350</v>
      </c>
      <c r="M77" s="175"/>
      <c r="N77" s="74">
        <f>+L77+M77</f>
        <v>87661350</v>
      </c>
      <c r="O77" s="175">
        <v>2148276</v>
      </c>
      <c r="P77" s="86">
        <f t="shared" si="18"/>
        <v>89809626</v>
      </c>
      <c r="Q77" s="89"/>
      <c r="R77" s="86">
        <f t="shared" si="19"/>
        <v>89809626</v>
      </c>
      <c r="S77" s="89">
        <v>0</v>
      </c>
      <c r="T77" s="86">
        <f t="shared" si="20"/>
        <v>89809626</v>
      </c>
      <c r="U77" s="89"/>
      <c r="V77" s="86">
        <f t="shared" si="21"/>
        <v>89809626</v>
      </c>
      <c r="W77" s="89"/>
      <c r="X77" s="167">
        <f t="shared" si="22"/>
        <v>89809626</v>
      </c>
      <c r="Y77" s="89"/>
      <c r="Z77" s="167">
        <f t="shared" si="23"/>
        <v>89809626</v>
      </c>
      <c r="AA77" s="89"/>
      <c r="AB77" s="167">
        <f t="shared" si="24"/>
        <v>89809626</v>
      </c>
      <c r="AC77" s="168">
        <f t="shared" si="25"/>
        <v>0.98288210820105104</v>
      </c>
      <c r="AD77" s="169">
        <f t="shared" si="2"/>
        <v>1564126</v>
      </c>
      <c r="AE77" s="90">
        <f t="shared" si="26"/>
        <v>1.7117891798949004E-2</v>
      </c>
    </row>
    <row r="78" spans="1:31" ht="13.5" thickBot="1" x14ac:dyDescent="0.25">
      <c r="A78" s="81" t="s">
        <v>111</v>
      </c>
      <c r="B78" s="39">
        <v>3450000</v>
      </c>
      <c r="C78" s="82">
        <v>0</v>
      </c>
      <c r="D78" s="82">
        <v>0</v>
      </c>
      <c r="E78" s="86">
        <f t="shared" si="13"/>
        <v>3450000</v>
      </c>
      <c r="F78" s="74">
        <v>0</v>
      </c>
      <c r="G78" s="100">
        <v>0</v>
      </c>
      <c r="H78" s="74">
        <f t="shared" si="14"/>
        <v>0</v>
      </c>
      <c r="I78" s="100">
        <v>525400</v>
      </c>
      <c r="J78" s="176">
        <f>+H78+I78</f>
        <v>525400</v>
      </c>
      <c r="K78" s="176">
        <v>0</v>
      </c>
      <c r="L78" s="177">
        <f t="shared" si="16"/>
        <v>525400</v>
      </c>
      <c r="M78" s="176"/>
      <c r="N78" s="177">
        <f>+L78+M78</f>
        <v>525400</v>
      </c>
      <c r="O78" s="176"/>
      <c r="P78" s="100">
        <f t="shared" si="18"/>
        <v>525400</v>
      </c>
      <c r="Q78" s="178">
        <v>701300</v>
      </c>
      <c r="R78" s="177">
        <f t="shared" si="19"/>
        <v>1226700</v>
      </c>
      <c r="S78" s="178">
        <v>0</v>
      </c>
      <c r="T78" s="177">
        <f t="shared" si="20"/>
        <v>1226700</v>
      </c>
      <c r="U78" s="178">
        <v>1380400</v>
      </c>
      <c r="V78" s="176">
        <f>+T78+U78</f>
        <v>2607100</v>
      </c>
      <c r="W78" s="178"/>
      <c r="X78" s="176">
        <f t="shared" si="22"/>
        <v>2607100</v>
      </c>
      <c r="Y78" s="178"/>
      <c r="Z78" s="176">
        <f t="shared" si="23"/>
        <v>2607100</v>
      </c>
      <c r="AA78" s="178"/>
      <c r="AB78" s="176">
        <f t="shared" si="24"/>
        <v>2607100</v>
      </c>
      <c r="AC78" s="179">
        <f>+AB78/E78</f>
        <v>0.75568115942028991</v>
      </c>
      <c r="AD78" s="176">
        <f t="shared" si="2"/>
        <v>842900</v>
      </c>
      <c r="AE78" s="180">
        <f t="shared" si="26"/>
        <v>0.24431884057971015</v>
      </c>
    </row>
    <row r="79" spans="1:31" ht="13.5" thickBot="1" x14ac:dyDescent="0.25">
      <c r="A79" s="181" t="s">
        <v>64</v>
      </c>
      <c r="B79" s="105">
        <f>+B80</f>
        <v>15928859973</v>
      </c>
      <c r="C79" s="143">
        <f>+C80</f>
        <v>0</v>
      </c>
      <c r="D79" s="128">
        <f>+D80</f>
        <v>0</v>
      </c>
      <c r="E79" s="59">
        <f>+E80</f>
        <v>15928859973</v>
      </c>
      <c r="F79" s="252">
        <f>+F80</f>
        <v>0</v>
      </c>
      <c r="G79" s="143">
        <f t="shared" ref="G79:AB79" si="27">+G80</f>
        <v>0</v>
      </c>
      <c r="H79" s="143">
        <f t="shared" si="27"/>
        <v>0</v>
      </c>
      <c r="I79" s="143">
        <f t="shared" si="27"/>
        <v>0</v>
      </c>
      <c r="J79" s="182">
        <f t="shared" si="27"/>
        <v>0</v>
      </c>
      <c r="K79" s="183">
        <f t="shared" si="27"/>
        <v>0</v>
      </c>
      <c r="L79" s="182">
        <f t="shared" si="27"/>
        <v>0</v>
      </c>
      <c r="M79" s="183">
        <f t="shared" si="27"/>
        <v>0</v>
      </c>
      <c r="N79" s="184">
        <f t="shared" si="27"/>
        <v>0</v>
      </c>
      <c r="O79" s="100">
        <f t="shared" si="27"/>
        <v>0</v>
      </c>
      <c r="P79" s="100">
        <f t="shared" si="27"/>
        <v>0</v>
      </c>
      <c r="Q79" s="121">
        <f t="shared" si="27"/>
        <v>0</v>
      </c>
      <c r="R79" s="100">
        <f t="shared" si="27"/>
        <v>0</v>
      </c>
      <c r="S79" s="121">
        <f t="shared" si="27"/>
        <v>0</v>
      </c>
      <c r="T79" s="100">
        <f t="shared" si="27"/>
        <v>0</v>
      </c>
      <c r="U79" s="121">
        <f t="shared" si="27"/>
        <v>0</v>
      </c>
      <c r="V79" s="100">
        <f t="shared" si="27"/>
        <v>0</v>
      </c>
      <c r="W79" s="121">
        <f t="shared" si="27"/>
        <v>0</v>
      </c>
      <c r="X79" s="100">
        <f t="shared" si="27"/>
        <v>0</v>
      </c>
      <c r="Y79" s="121">
        <f t="shared" si="27"/>
        <v>0</v>
      </c>
      <c r="Z79" s="100">
        <f t="shared" si="27"/>
        <v>0</v>
      </c>
      <c r="AA79" s="121">
        <f t="shared" si="27"/>
        <v>0</v>
      </c>
      <c r="AB79" s="100">
        <f t="shared" si="27"/>
        <v>0</v>
      </c>
      <c r="AC79" s="185">
        <f t="shared" si="25"/>
        <v>0</v>
      </c>
      <c r="AD79" s="186">
        <f t="shared" si="2"/>
        <v>15928859973</v>
      </c>
      <c r="AE79" s="103">
        <f t="shared" si="3"/>
        <v>1</v>
      </c>
    </row>
    <row r="80" spans="1:31" ht="13.5" thickBot="1" x14ac:dyDescent="0.25">
      <c r="A80" s="187" t="s">
        <v>65</v>
      </c>
      <c r="B80" s="39">
        <v>15928859973</v>
      </c>
      <c r="C80" s="188">
        <v>0</v>
      </c>
      <c r="D80" s="82">
        <v>0</v>
      </c>
      <c r="E80" s="75">
        <f>+B80+C80-D80</f>
        <v>15928859973</v>
      </c>
      <c r="F80" s="253">
        <v>0</v>
      </c>
      <c r="G80" s="189">
        <v>0</v>
      </c>
      <c r="H80" s="190">
        <f>+F80+G80</f>
        <v>0</v>
      </c>
      <c r="I80" s="191">
        <v>0</v>
      </c>
      <c r="J80" s="190">
        <f>+H80+I80</f>
        <v>0</v>
      </c>
      <c r="K80" s="192">
        <v>0</v>
      </c>
      <c r="L80" s="193">
        <f>+J80+K80</f>
        <v>0</v>
      </c>
      <c r="M80" s="192">
        <v>0</v>
      </c>
      <c r="N80" s="194">
        <f>+L80+M80</f>
        <v>0</v>
      </c>
      <c r="O80" s="195">
        <v>0</v>
      </c>
      <c r="P80" s="196">
        <f>+N80+O80</f>
        <v>0</v>
      </c>
      <c r="Q80" s="100"/>
      <c r="R80" s="197">
        <f t="shared" ref="R80:R85" si="28">+P80+Q80</f>
        <v>0</v>
      </c>
      <c r="S80" s="100"/>
      <c r="T80" s="111">
        <f>+R80+S80</f>
        <v>0</v>
      </c>
      <c r="U80" s="69"/>
      <c r="V80" s="111">
        <f>+T80+U80</f>
        <v>0</v>
      </c>
      <c r="W80" s="69"/>
      <c r="X80" s="111">
        <f>+V80+W80</f>
        <v>0</v>
      </c>
      <c r="Y80" s="69"/>
      <c r="Z80" s="111">
        <f>+X80+Y80</f>
        <v>0</v>
      </c>
      <c r="AA80" s="100"/>
      <c r="AB80" s="111">
        <f>+Z80+AA80</f>
        <v>0</v>
      </c>
      <c r="AC80" s="125">
        <f t="shared" si="25"/>
        <v>0</v>
      </c>
      <c r="AD80" s="198">
        <f t="shared" si="2"/>
        <v>15928859973</v>
      </c>
      <c r="AE80" s="70">
        <f t="shared" si="3"/>
        <v>1</v>
      </c>
    </row>
    <row r="81" spans="1:31" ht="13.5" thickBot="1" x14ac:dyDescent="0.25">
      <c r="A81" s="181" t="s">
        <v>74</v>
      </c>
      <c r="B81" s="105">
        <f>SUM(B82:B82)</f>
        <v>66640000</v>
      </c>
      <c r="C81" s="143">
        <f>+C82</f>
        <v>0</v>
      </c>
      <c r="D81" s="128">
        <f>+D82</f>
        <v>0</v>
      </c>
      <c r="E81" s="59">
        <f>SUM(E82:E82)</f>
        <v>66640000</v>
      </c>
      <c r="F81" s="254">
        <f t="shared" ref="F81:AB81" si="29">+F82</f>
        <v>0</v>
      </c>
      <c r="G81" s="107">
        <f t="shared" si="29"/>
        <v>10620750</v>
      </c>
      <c r="H81" s="59">
        <f t="shared" si="29"/>
        <v>10620750</v>
      </c>
      <c r="I81" s="199">
        <f t="shared" si="29"/>
        <v>0</v>
      </c>
      <c r="J81" s="200">
        <f t="shared" si="29"/>
        <v>10620750</v>
      </c>
      <c r="K81" s="129">
        <f t="shared" si="29"/>
        <v>0</v>
      </c>
      <c r="L81" s="200">
        <f t="shared" si="29"/>
        <v>10620750</v>
      </c>
      <c r="M81" s="129">
        <f t="shared" si="29"/>
        <v>0</v>
      </c>
      <c r="N81" s="201">
        <f t="shared" si="29"/>
        <v>10620750</v>
      </c>
      <c r="O81" s="59">
        <f t="shared" si="29"/>
        <v>7229250</v>
      </c>
      <c r="P81" s="202">
        <f t="shared" si="29"/>
        <v>17850000</v>
      </c>
      <c r="Q81" s="59">
        <f t="shared" si="29"/>
        <v>0</v>
      </c>
      <c r="R81" s="108">
        <f t="shared" si="29"/>
        <v>17850000</v>
      </c>
      <c r="S81" s="59">
        <f t="shared" si="29"/>
        <v>0</v>
      </c>
      <c r="T81" s="59">
        <f t="shared" si="29"/>
        <v>17850000</v>
      </c>
      <c r="U81" s="107">
        <f t="shared" si="29"/>
        <v>0</v>
      </c>
      <c r="V81" s="200">
        <f t="shared" si="29"/>
        <v>17850000</v>
      </c>
      <c r="W81" s="107">
        <f t="shared" si="29"/>
        <v>13090000</v>
      </c>
      <c r="X81" s="59">
        <f t="shared" si="29"/>
        <v>30940000</v>
      </c>
      <c r="Y81" s="59">
        <f t="shared" si="29"/>
        <v>0</v>
      </c>
      <c r="Z81" s="202">
        <f t="shared" si="29"/>
        <v>30940000</v>
      </c>
      <c r="AA81" s="59">
        <f t="shared" si="29"/>
        <v>0</v>
      </c>
      <c r="AB81" s="59">
        <f t="shared" si="29"/>
        <v>30940000</v>
      </c>
      <c r="AC81" s="60">
        <f t="shared" si="25"/>
        <v>0.4642857142857143</v>
      </c>
      <c r="AD81" s="61">
        <f t="shared" si="2"/>
        <v>35700000</v>
      </c>
      <c r="AE81" s="60">
        <f t="shared" si="3"/>
        <v>0.5357142857142857</v>
      </c>
    </row>
    <row r="82" spans="1:31" ht="13.5" thickBot="1" x14ac:dyDescent="0.25">
      <c r="A82" s="203" t="s">
        <v>75</v>
      </c>
      <c r="B82" s="204">
        <v>66640000</v>
      </c>
      <c r="C82" s="205">
        <v>0</v>
      </c>
      <c r="D82" s="206">
        <v>0</v>
      </c>
      <c r="E82" s="86">
        <f>+B82+C82-D82</f>
        <v>66640000</v>
      </c>
      <c r="F82" s="255">
        <v>0</v>
      </c>
      <c r="G82" s="76">
        <v>10620750</v>
      </c>
      <c r="H82" s="173">
        <f>+F82+G82</f>
        <v>10620750</v>
      </c>
      <c r="I82" s="208">
        <v>0</v>
      </c>
      <c r="J82" s="195">
        <f>+H82+I82</f>
        <v>10620750</v>
      </c>
      <c r="K82" s="207">
        <v>0</v>
      </c>
      <c r="L82" s="195">
        <f>+J82+K82</f>
        <v>10620750</v>
      </c>
      <c r="M82" s="207">
        <v>0</v>
      </c>
      <c r="N82" s="197">
        <f>+L82+M82</f>
        <v>10620750</v>
      </c>
      <c r="O82" s="75">
        <v>7229250</v>
      </c>
      <c r="P82" s="196">
        <f>+N82+O82</f>
        <v>17850000</v>
      </c>
      <c r="Q82" s="75">
        <v>0</v>
      </c>
      <c r="R82" s="197">
        <f t="shared" si="28"/>
        <v>17850000</v>
      </c>
      <c r="S82" s="76">
        <v>0</v>
      </c>
      <c r="T82" s="111">
        <f>+R82+S82</f>
        <v>17850000</v>
      </c>
      <c r="U82" s="76">
        <v>0</v>
      </c>
      <c r="V82" s="195">
        <f>+T82+U82</f>
        <v>17850000</v>
      </c>
      <c r="W82" s="76">
        <v>13090000</v>
      </c>
      <c r="X82" s="195">
        <f>+V82+W82</f>
        <v>30940000</v>
      </c>
      <c r="Y82" s="76">
        <v>0</v>
      </c>
      <c r="Z82" s="195">
        <f>+X82+Y82</f>
        <v>30940000</v>
      </c>
      <c r="AA82" s="76">
        <v>0</v>
      </c>
      <c r="AB82" s="111">
        <f>+Z82+AA82</f>
        <v>30940000</v>
      </c>
      <c r="AC82" s="209">
        <f>+AB82/E82</f>
        <v>0.4642857142857143</v>
      </c>
      <c r="AD82" s="198">
        <f t="shared" si="2"/>
        <v>35700000</v>
      </c>
      <c r="AE82" s="70">
        <f t="shared" si="3"/>
        <v>0.5357142857142857</v>
      </c>
    </row>
    <row r="83" spans="1:31" ht="13.5" thickBot="1" x14ac:dyDescent="0.25">
      <c r="A83" s="71" t="s">
        <v>60</v>
      </c>
      <c r="B83" s="59">
        <f>SUM(B84:B85)</f>
        <v>3596747</v>
      </c>
      <c r="C83" s="59">
        <f>SUM(C84:C85)</f>
        <v>1743757</v>
      </c>
      <c r="D83" s="128">
        <f>SUM(D84:D85)</f>
        <v>0</v>
      </c>
      <c r="E83" s="59">
        <f>SUM(E84:E85)</f>
        <v>5340504</v>
      </c>
      <c r="F83" s="108">
        <f>SUM(F84:F85)</f>
        <v>3596747</v>
      </c>
      <c r="G83" s="199">
        <f>SUM(G84:G84)</f>
        <v>0</v>
      </c>
      <c r="H83" s="59">
        <f>SUM(H84:H85)</f>
        <v>3596747</v>
      </c>
      <c r="I83" s="107">
        <f>SUM(I84:I85)</f>
        <v>0</v>
      </c>
      <c r="J83" s="210">
        <f>SUM(J84:J85)</f>
        <v>3596747</v>
      </c>
      <c r="K83" s="59">
        <f>+K84</f>
        <v>0</v>
      </c>
      <c r="L83" s="210">
        <f>SUM(L84:L85)</f>
        <v>3596747</v>
      </c>
      <c r="M83" s="129">
        <f>SUM(M84:M84)</f>
        <v>0</v>
      </c>
      <c r="N83" s="210">
        <f>SUM(N84:N85)</f>
        <v>3596747</v>
      </c>
      <c r="O83" s="59">
        <f>+O84</f>
        <v>0</v>
      </c>
      <c r="P83" s="107">
        <f>SUM(P84:P85)</f>
        <v>3596747</v>
      </c>
      <c r="Q83" s="59">
        <f>SUM(Q84:Q85)</f>
        <v>1743757</v>
      </c>
      <c r="R83" s="108">
        <f>SUM(R84:R85)</f>
        <v>5340504</v>
      </c>
      <c r="S83" s="107">
        <f>SUM(S84:S84)</f>
        <v>0</v>
      </c>
      <c r="T83" s="59">
        <f>SUM(T84:T85)</f>
        <v>5340504</v>
      </c>
      <c r="U83" s="107">
        <f>SUM(U84:U84)</f>
        <v>0</v>
      </c>
      <c r="V83" s="59">
        <f>SUM(V84:V85)</f>
        <v>5340504</v>
      </c>
      <c r="W83" s="107">
        <f>SUM(W84:W84)</f>
        <v>0</v>
      </c>
      <c r="X83" s="59">
        <f>SUM(X84:X85)</f>
        <v>5340504</v>
      </c>
      <c r="Y83" s="107">
        <f>SUM(Y84:Y85)</f>
        <v>0</v>
      </c>
      <c r="Z83" s="59">
        <f>SUM(Z84:Z85)</f>
        <v>5340504</v>
      </c>
      <c r="AA83" s="107"/>
      <c r="AB83" s="59">
        <f>SUM(AB84:AB85)</f>
        <v>5340504</v>
      </c>
      <c r="AC83" s="103">
        <f t="shared" si="25"/>
        <v>1</v>
      </c>
      <c r="AD83" s="61">
        <f t="shared" si="2"/>
        <v>0</v>
      </c>
      <c r="AE83" s="60">
        <f t="shared" si="3"/>
        <v>0</v>
      </c>
    </row>
    <row r="84" spans="1:31" x14ac:dyDescent="0.2">
      <c r="A84" s="211" t="s">
        <v>75</v>
      </c>
      <c r="B84" s="111">
        <v>3596747</v>
      </c>
      <c r="C84" s="133">
        <v>0</v>
      </c>
      <c r="D84" s="131">
        <v>0</v>
      </c>
      <c r="E84" s="111">
        <f>+B84+C84-D84</f>
        <v>3596747</v>
      </c>
      <c r="F84" s="135">
        <v>3596747</v>
      </c>
      <c r="G84" s="212">
        <v>0</v>
      </c>
      <c r="H84" s="111">
        <f>+F84+G84</f>
        <v>3596747</v>
      </c>
      <c r="I84" s="135">
        <v>0</v>
      </c>
      <c r="J84" s="111">
        <f>+H84+I84</f>
        <v>3596747</v>
      </c>
      <c r="K84" s="111">
        <v>0</v>
      </c>
      <c r="L84" s="111">
        <f>+J84+K84</f>
        <v>3596747</v>
      </c>
      <c r="M84" s="212">
        <v>0</v>
      </c>
      <c r="N84" s="213">
        <f>+L84+M84</f>
        <v>3596747</v>
      </c>
      <c r="O84" s="111">
        <v>0</v>
      </c>
      <c r="P84" s="135">
        <f>+N84+O84</f>
        <v>3596747</v>
      </c>
      <c r="Q84" s="111">
        <v>0</v>
      </c>
      <c r="R84" s="111">
        <f t="shared" si="28"/>
        <v>3596747</v>
      </c>
      <c r="S84" s="111">
        <v>0</v>
      </c>
      <c r="T84" s="111">
        <f>+R84+S84</f>
        <v>3596747</v>
      </c>
      <c r="U84" s="111">
        <v>0</v>
      </c>
      <c r="V84" s="111">
        <f>+T84+U84</f>
        <v>3596747</v>
      </c>
      <c r="W84" s="111">
        <v>0</v>
      </c>
      <c r="X84" s="111">
        <f>+V84+W84</f>
        <v>3596747</v>
      </c>
      <c r="Y84" s="135">
        <v>0</v>
      </c>
      <c r="Z84" s="111">
        <f>+X84+Y84</f>
        <v>3596747</v>
      </c>
      <c r="AA84" s="135">
        <v>0</v>
      </c>
      <c r="AB84" s="111">
        <f>+Z84+AA84</f>
        <v>3596747</v>
      </c>
      <c r="AC84" s="113">
        <f t="shared" si="25"/>
        <v>1</v>
      </c>
      <c r="AD84" s="163">
        <f t="shared" si="2"/>
        <v>0</v>
      </c>
      <c r="AE84" s="113">
        <f t="shared" si="3"/>
        <v>0</v>
      </c>
    </row>
    <row r="85" spans="1:31" ht="13.5" thickBot="1" x14ac:dyDescent="0.25">
      <c r="A85" s="214" t="s">
        <v>116</v>
      </c>
      <c r="B85" s="173">
        <v>0</v>
      </c>
      <c r="C85" s="99">
        <v>1743757</v>
      </c>
      <c r="E85" s="100">
        <f>+B85+C85-D85</f>
        <v>1743757</v>
      </c>
      <c r="F85" s="69"/>
      <c r="G85" s="192"/>
      <c r="H85" s="173"/>
      <c r="I85" s="69"/>
      <c r="J85" s="173">
        <f>+H85+I85</f>
        <v>0</v>
      </c>
      <c r="K85" s="173"/>
      <c r="L85" s="173"/>
      <c r="M85" s="193"/>
      <c r="N85" s="102"/>
      <c r="O85" s="173"/>
      <c r="P85" s="69"/>
      <c r="Q85" s="173">
        <v>1743757</v>
      </c>
      <c r="R85" s="80">
        <f t="shared" si="28"/>
        <v>1743757</v>
      </c>
      <c r="S85" s="100"/>
      <c r="T85" s="80">
        <f>+R85+S85</f>
        <v>1743757</v>
      </c>
      <c r="U85" s="100"/>
      <c r="V85" s="80">
        <f>+T85+U85</f>
        <v>1743757</v>
      </c>
      <c r="W85" s="100"/>
      <c r="X85" s="95">
        <f>+V85+W85</f>
        <v>1743757</v>
      </c>
      <c r="Y85" s="69"/>
      <c r="Z85" s="95">
        <f>+X85+Y85</f>
        <v>1743757</v>
      </c>
      <c r="AA85" s="69"/>
      <c r="AB85" s="95">
        <f>+Z85+AA85</f>
        <v>1743757</v>
      </c>
      <c r="AC85" s="70">
        <f>+AB85/E85</f>
        <v>1</v>
      </c>
      <c r="AD85" s="198"/>
      <c r="AE85" s="79">
        <f t="shared" si="3"/>
        <v>0</v>
      </c>
    </row>
    <row r="86" spans="1:31" ht="13.5" thickBot="1" x14ac:dyDescent="0.25">
      <c r="A86" s="181" t="s">
        <v>76</v>
      </c>
      <c r="B86" s="59">
        <f>SUM(B87:B90)</f>
        <v>2634931674</v>
      </c>
      <c r="C86" s="129">
        <f>SUM(C87:C90)</f>
        <v>0</v>
      </c>
      <c r="D86" s="128">
        <f>SUM(D87:D90)</f>
        <v>0</v>
      </c>
      <c r="E86" s="59">
        <f t="shared" ref="E86:V86" si="30">SUM(E87:E90)</f>
        <v>2634931674</v>
      </c>
      <c r="F86" s="108">
        <f t="shared" si="30"/>
        <v>346252236</v>
      </c>
      <c r="G86" s="59">
        <f t="shared" si="30"/>
        <v>364738594</v>
      </c>
      <c r="H86" s="59">
        <f t="shared" si="30"/>
        <v>710990830</v>
      </c>
      <c r="I86" s="59">
        <f t="shared" si="30"/>
        <v>367239192</v>
      </c>
      <c r="J86" s="59">
        <f t="shared" si="30"/>
        <v>1078230022</v>
      </c>
      <c r="K86" s="59">
        <f t="shared" si="30"/>
        <v>371556840</v>
      </c>
      <c r="L86" s="59">
        <f t="shared" si="30"/>
        <v>1449786862</v>
      </c>
      <c r="M86" s="59">
        <f t="shared" si="30"/>
        <v>324650987</v>
      </c>
      <c r="N86" s="108">
        <f t="shared" si="30"/>
        <v>1774437849</v>
      </c>
      <c r="O86" s="59">
        <f t="shared" si="30"/>
        <v>161567055</v>
      </c>
      <c r="P86" s="107">
        <f t="shared" si="30"/>
        <v>1936004904</v>
      </c>
      <c r="Q86" s="59">
        <f t="shared" si="30"/>
        <v>162288276</v>
      </c>
      <c r="R86" s="108">
        <f t="shared" si="30"/>
        <v>2098293180</v>
      </c>
      <c r="S86" s="59">
        <f t="shared" si="30"/>
        <v>162919345</v>
      </c>
      <c r="T86" s="59">
        <f t="shared" si="30"/>
        <v>2261212525</v>
      </c>
      <c r="U86" s="59">
        <f t="shared" si="30"/>
        <v>142178709</v>
      </c>
      <c r="V86" s="59">
        <f t="shared" si="30"/>
        <v>2403391234</v>
      </c>
      <c r="W86" s="59">
        <f>SUM(W88:W90)</f>
        <v>115770220</v>
      </c>
      <c r="X86" s="59">
        <f>SUM(X87:X90)</f>
        <v>2519161454</v>
      </c>
      <c r="Y86" s="59">
        <f>SUM(Y88:Y90)</f>
        <v>0</v>
      </c>
      <c r="Z86" s="59">
        <f>SUM(Z87:Z90)</f>
        <v>2519161454</v>
      </c>
      <c r="AA86" s="59">
        <f>SUM(AA88:AA90)</f>
        <v>0</v>
      </c>
      <c r="AB86" s="59">
        <f>SUM(AB87:AB90)</f>
        <v>2519161454</v>
      </c>
      <c r="AC86" s="60">
        <f>+AB86/E86</f>
        <v>0.95606329335126439</v>
      </c>
      <c r="AD86" s="61">
        <f t="shared" si="2"/>
        <v>115770220</v>
      </c>
      <c r="AE86" s="60">
        <f t="shared" si="3"/>
        <v>4.3936706648735668E-2</v>
      </c>
    </row>
    <row r="87" spans="1:31" x14ac:dyDescent="0.2">
      <c r="A87" s="211" t="s">
        <v>70</v>
      </c>
      <c r="B87" s="111">
        <v>30737700</v>
      </c>
      <c r="C87" s="22">
        <v>0</v>
      </c>
      <c r="D87" s="131">
        <v>0</v>
      </c>
      <c r="E87" s="111">
        <f>+B87+C87-D87</f>
        <v>30737700</v>
      </c>
      <c r="F87" s="256">
        <v>6147540</v>
      </c>
      <c r="G87" s="135">
        <v>6147540</v>
      </c>
      <c r="H87" s="111">
        <f t="shared" ref="H87:L90" si="31">+F87+G87</f>
        <v>12295080</v>
      </c>
      <c r="I87" s="135">
        <v>6147540</v>
      </c>
      <c r="J87" s="111">
        <f>+H87+I87</f>
        <v>18442620</v>
      </c>
      <c r="K87" s="111">
        <v>6147540</v>
      </c>
      <c r="L87" s="111">
        <f>+J87+K87</f>
        <v>24590160</v>
      </c>
      <c r="M87" s="111">
        <v>6147540</v>
      </c>
      <c r="N87" s="213">
        <f>+L87+M87</f>
        <v>30737700</v>
      </c>
      <c r="O87" s="111">
        <v>0</v>
      </c>
      <c r="P87" s="135">
        <f>+N87+O87</f>
        <v>30737700</v>
      </c>
      <c r="Q87" s="111">
        <v>0</v>
      </c>
      <c r="R87" s="213">
        <f>+P87+Q87</f>
        <v>30737700</v>
      </c>
      <c r="S87" s="215">
        <v>0</v>
      </c>
      <c r="T87" s="111">
        <f>+R87+S87</f>
        <v>30737700</v>
      </c>
      <c r="U87" s="215">
        <v>0</v>
      </c>
      <c r="V87" s="111">
        <f>+T87+U87</f>
        <v>30737700</v>
      </c>
      <c r="W87" s="215">
        <v>0</v>
      </c>
      <c r="X87" s="111">
        <f>+V87+W87</f>
        <v>30737700</v>
      </c>
      <c r="Y87" s="215">
        <v>0</v>
      </c>
      <c r="Z87" s="111">
        <f>+X87+Y87</f>
        <v>30737700</v>
      </c>
      <c r="AA87" s="215">
        <v>0</v>
      </c>
      <c r="AB87" s="111">
        <f>+Z87+AA87</f>
        <v>30737700</v>
      </c>
      <c r="AC87" s="113">
        <f>+AB87/E87</f>
        <v>1</v>
      </c>
      <c r="AD87" s="163">
        <f>+E87-AB87</f>
        <v>0</v>
      </c>
      <c r="AE87" s="113">
        <f>+AD87/E87</f>
        <v>0</v>
      </c>
    </row>
    <row r="88" spans="1:31" x14ac:dyDescent="0.2">
      <c r="A88" s="216" t="s">
        <v>73</v>
      </c>
      <c r="B88" s="95">
        <v>1286176757</v>
      </c>
      <c r="C88" s="114">
        <v>0</v>
      </c>
      <c r="D88" s="244">
        <v>0</v>
      </c>
      <c r="E88" s="86">
        <f>+B88+C88-D88</f>
        <v>1286176757</v>
      </c>
      <c r="F88" s="77">
        <v>120004997</v>
      </c>
      <c r="G88" s="95">
        <v>120005000</v>
      </c>
      <c r="H88" s="86">
        <f t="shared" si="31"/>
        <v>240009997</v>
      </c>
      <c r="I88" s="95">
        <v>120005000</v>
      </c>
      <c r="J88" s="86">
        <f t="shared" si="31"/>
        <v>360014997</v>
      </c>
      <c r="K88" s="95">
        <v>115770220</v>
      </c>
      <c r="L88" s="86">
        <f t="shared" si="31"/>
        <v>475785217</v>
      </c>
      <c r="M88" s="95">
        <v>115770220</v>
      </c>
      <c r="N88" s="217">
        <f>+L88+M88</f>
        <v>591555437</v>
      </c>
      <c r="O88" s="95">
        <v>115770220</v>
      </c>
      <c r="P88" s="80">
        <f>+N88+O88</f>
        <v>707325657</v>
      </c>
      <c r="Q88" s="95">
        <v>115770220</v>
      </c>
      <c r="R88" s="218">
        <f>+P88+Q88</f>
        <v>823095877</v>
      </c>
      <c r="S88" s="219">
        <v>115770220</v>
      </c>
      <c r="T88" s="95">
        <f>+R88+S88</f>
        <v>938866097</v>
      </c>
      <c r="U88" s="219">
        <v>115770220</v>
      </c>
      <c r="V88" s="95">
        <f>+T88+U88</f>
        <v>1054636317</v>
      </c>
      <c r="W88" s="219">
        <v>115770220</v>
      </c>
      <c r="X88" s="95">
        <f>+V88+W88</f>
        <v>1170406537</v>
      </c>
      <c r="Y88" s="219">
        <v>0</v>
      </c>
      <c r="Z88" s="95">
        <f>+X88+Y88</f>
        <v>1170406537</v>
      </c>
      <c r="AA88" s="219">
        <v>0</v>
      </c>
      <c r="AB88" s="95">
        <f>+Z88+AA88</f>
        <v>1170406537</v>
      </c>
      <c r="AC88" s="70">
        <f t="shared" si="25"/>
        <v>0.90998887254809879</v>
      </c>
      <c r="AD88" s="220">
        <f>+E88-AB88</f>
        <v>115770220</v>
      </c>
      <c r="AE88" s="79">
        <f>+AD88/E88</f>
        <v>9.0011127451901235E-2</v>
      </c>
    </row>
    <row r="89" spans="1:31" x14ac:dyDescent="0.2">
      <c r="A89" s="221" t="s">
        <v>78</v>
      </c>
      <c r="B89" s="175">
        <v>923160537</v>
      </c>
      <c r="C89" s="222">
        <v>0</v>
      </c>
      <c r="D89" s="245">
        <v>0</v>
      </c>
      <c r="E89" s="86">
        <f>+B89+C89-D89</f>
        <v>923160537</v>
      </c>
      <c r="F89" s="223">
        <v>174302864</v>
      </c>
      <c r="G89" s="89">
        <v>192789219</v>
      </c>
      <c r="H89" s="86">
        <f t="shared" si="31"/>
        <v>367092083</v>
      </c>
      <c r="I89" s="89">
        <v>195289817</v>
      </c>
      <c r="J89" s="86">
        <f t="shared" si="31"/>
        <v>562381900</v>
      </c>
      <c r="K89" s="175">
        <v>203842245</v>
      </c>
      <c r="L89" s="86">
        <f t="shared" si="31"/>
        <v>766224145</v>
      </c>
      <c r="M89" s="175">
        <v>156936392</v>
      </c>
      <c r="N89" s="217">
        <f>+L89+M89</f>
        <v>923160537</v>
      </c>
      <c r="O89" s="175">
        <v>0</v>
      </c>
      <c r="P89" s="89">
        <f>+N89+O89</f>
        <v>923160537</v>
      </c>
      <c r="Q89" s="175">
        <v>0</v>
      </c>
      <c r="R89" s="223">
        <f>+P89+Q89</f>
        <v>923160537</v>
      </c>
      <c r="S89" s="224">
        <v>0</v>
      </c>
      <c r="T89" s="175">
        <f>+R89+S89</f>
        <v>923160537</v>
      </c>
      <c r="U89" s="224">
        <v>0</v>
      </c>
      <c r="V89" s="175">
        <f>+T89+U89</f>
        <v>923160537</v>
      </c>
      <c r="W89" s="224">
        <v>0</v>
      </c>
      <c r="X89" s="175">
        <f>+V89+W89</f>
        <v>923160537</v>
      </c>
      <c r="Y89" s="224">
        <v>0</v>
      </c>
      <c r="Z89" s="175">
        <f>+X89+Y89</f>
        <v>923160537</v>
      </c>
      <c r="AA89" s="224">
        <v>0</v>
      </c>
      <c r="AB89" s="175">
        <f>+Z89+AA89</f>
        <v>923160537</v>
      </c>
      <c r="AC89" s="225">
        <f t="shared" si="25"/>
        <v>1</v>
      </c>
      <c r="AD89" s="169">
        <f>+E89-AB89</f>
        <v>0</v>
      </c>
      <c r="AE89" s="90">
        <f>+AD89/E89</f>
        <v>0</v>
      </c>
    </row>
    <row r="90" spans="1:31" ht="13.5" thickBot="1" x14ac:dyDescent="0.25">
      <c r="A90" s="226" t="s">
        <v>77</v>
      </c>
      <c r="B90" s="176">
        <v>394856680</v>
      </c>
      <c r="C90" s="56">
        <v>0</v>
      </c>
      <c r="D90" s="246">
        <v>0</v>
      </c>
      <c r="E90" s="100">
        <f>+B90+C90-D90</f>
        <v>394856680</v>
      </c>
      <c r="F90" s="227">
        <v>45796835</v>
      </c>
      <c r="G90" s="176">
        <v>45796835</v>
      </c>
      <c r="H90" s="100">
        <f t="shared" si="31"/>
        <v>91593670</v>
      </c>
      <c r="I90" s="176">
        <v>45796835</v>
      </c>
      <c r="J90" s="100">
        <f t="shared" si="31"/>
        <v>137390505</v>
      </c>
      <c r="K90" s="176">
        <v>45796835</v>
      </c>
      <c r="L90" s="100">
        <f t="shared" si="31"/>
        <v>183187340</v>
      </c>
      <c r="M90" s="176">
        <v>45796835</v>
      </c>
      <c r="N90" s="102">
        <f>+L90+M90</f>
        <v>228984175</v>
      </c>
      <c r="O90" s="176">
        <v>45796835</v>
      </c>
      <c r="P90" s="178">
        <f>+N90+O90</f>
        <v>274781010</v>
      </c>
      <c r="Q90" s="176">
        <v>46518056</v>
      </c>
      <c r="R90" s="227">
        <f>+P90+Q90</f>
        <v>321299066</v>
      </c>
      <c r="S90" s="228">
        <v>47149125</v>
      </c>
      <c r="T90" s="176">
        <f>+R90+S90</f>
        <v>368448191</v>
      </c>
      <c r="U90" s="228">
        <v>26408489</v>
      </c>
      <c r="V90" s="176">
        <f>+T90+U90</f>
        <v>394856680</v>
      </c>
      <c r="W90" s="228">
        <v>0</v>
      </c>
      <c r="X90" s="176">
        <f>+V90+W90</f>
        <v>394856680</v>
      </c>
      <c r="Y90" s="228">
        <v>0</v>
      </c>
      <c r="Z90" s="176">
        <f>+X90+Y90</f>
        <v>394856680</v>
      </c>
      <c r="AA90" s="228">
        <v>0</v>
      </c>
      <c r="AB90" s="176">
        <f>+Z90+AA90</f>
        <v>394856680</v>
      </c>
      <c r="AC90" s="229">
        <f t="shared" si="25"/>
        <v>1</v>
      </c>
      <c r="AD90" s="230">
        <f>+E90-AB90</f>
        <v>0</v>
      </c>
      <c r="AE90" s="180">
        <f>+AD90/E90</f>
        <v>0</v>
      </c>
    </row>
    <row r="91" spans="1:31" x14ac:dyDescent="0.2">
      <c r="J91" s="231"/>
      <c r="L91" s="231"/>
      <c r="N91" s="231"/>
      <c r="P91" s="231"/>
      <c r="R91" s="231"/>
      <c r="S91" s="231"/>
      <c r="T91" s="231"/>
      <c r="U91" s="231"/>
      <c r="V91" s="231"/>
      <c r="W91" s="231"/>
      <c r="X91" s="231"/>
      <c r="Y91" s="231"/>
      <c r="Z91" s="231"/>
      <c r="AA91" s="231"/>
      <c r="AB91" s="231"/>
      <c r="AC91" s="231"/>
      <c r="AD91" s="231"/>
    </row>
    <row r="92" spans="1:31" ht="12.75" customHeight="1" x14ac:dyDescent="0.2">
      <c r="B92" s="232">
        <f>+B30</f>
        <v>40897790140</v>
      </c>
      <c r="E92" s="232" t="s">
        <v>34</v>
      </c>
      <c r="F92" s="232" t="s">
        <v>34</v>
      </c>
      <c r="G92" s="232" t="s">
        <v>34</v>
      </c>
      <c r="H92" s="232" t="s">
        <v>34</v>
      </c>
      <c r="I92" s="49" t="s">
        <v>34</v>
      </c>
      <c r="J92" s="232" t="s">
        <v>34</v>
      </c>
      <c r="K92" s="69" t="s">
        <v>34</v>
      </c>
      <c r="L92" s="232" t="s">
        <v>34</v>
      </c>
      <c r="N92" s="232" t="s">
        <v>34</v>
      </c>
      <c r="O92" s="232" t="s">
        <v>34</v>
      </c>
      <c r="P92" s="232" t="s">
        <v>34</v>
      </c>
      <c r="R92" s="231"/>
      <c r="S92" s="231"/>
      <c r="T92" s="49" t="s">
        <v>34</v>
      </c>
      <c r="U92" s="231"/>
      <c r="V92" s="231"/>
      <c r="W92" s="233" t="s">
        <v>34</v>
      </c>
      <c r="X92" s="231"/>
      <c r="Y92" s="231"/>
      <c r="Z92" s="231"/>
      <c r="AA92" s="231"/>
      <c r="AB92" s="231"/>
      <c r="AC92" s="231"/>
      <c r="AD92" s="231"/>
    </row>
    <row r="93" spans="1:31" ht="12.75" customHeight="1" x14ac:dyDescent="0.2">
      <c r="B93" s="2" t="s">
        <v>34</v>
      </c>
      <c r="C93" s="232" t="s">
        <v>34</v>
      </c>
      <c r="F93" s="49" t="s">
        <v>34</v>
      </c>
      <c r="G93" s="49" t="s">
        <v>34</v>
      </c>
      <c r="I93" s="49" t="s">
        <v>34</v>
      </c>
      <c r="J93" s="231"/>
      <c r="L93" s="231"/>
      <c r="N93" s="231"/>
      <c r="P93" s="231"/>
      <c r="R93" s="231" t="s">
        <v>34</v>
      </c>
      <c r="S93" s="49" t="s">
        <v>34</v>
      </c>
      <c r="T93" s="231" t="s">
        <v>34</v>
      </c>
      <c r="U93" s="231"/>
      <c r="V93" s="231"/>
      <c r="W93" s="231"/>
      <c r="X93" s="231"/>
      <c r="Y93" s="231"/>
      <c r="Z93" s="231"/>
      <c r="AA93" s="231"/>
      <c r="AB93" s="231"/>
      <c r="AC93" s="231"/>
      <c r="AD93" s="231"/>
    </row>
    <row r="94" spans="1:31" ht="12.75" customHeight="1" x14ac:dyDescent="0.2">
      <c r="B94" s="153">
        <f>+B30-B92</f>
        <v>0</v>
      </c>
      <c r="E94" s="153" t="s">
        <v>34</v>
      </c>
      <c r="F94" s="233" t="s">
        <v>34</v>
      </c>
      <c r="G94" s="233" t="s">
        <v>34</v>
      </c>
      <c r="H94" s="233" t="s">
        <v>34</v>
      </c>
      <c r="I94" s="153" t="s">
        <v>34</v>
      </c>
      <c r="J94" s="233" t="s">
        <v>34</v>
      </c>
      <c r="K94" s="69" t="s">
        <v>34</v>
      </c>
      <c r="L94" s="233" t="s">
        <v>34</v>
      </c>
      <c r="N94" s="233" t="s">
        <v>34</v>
      </c>
      <c r="O94" s="233" t="s">
        <v>34</v>
      </c>
      <c r="P94" s="233" t="s">
        <v>34</v>
      </c>
      <c r="R94" s="231"/>
      <c r="S94" s="231" t="s">
        <v>34</v>
      </c>
      <c r="T94" s="49" t="s">
        <v>34</v>
      </c>
      <c r="U94" s="231"/>
      <c r="V94" s="231"/>
      <c r="W94" s="231" t="s">
        <v>34</v>
      </c>
      <c r="X94" s="231"/>
      <c r="Y94" s="231"/>
      <c r="Z94" s="231"/>
      <c r="AA94" s="231"/>
      <c r="AB94" s="231"/>
      <c r="AC94" s="231"/>
      <c r="AD94" s="231"/>
    </row>
    <row r="95" spans="1:31" ht="12.75" customHeight="1" x14ac:dyDescent="0.2">
      <c r="C95" s="153" t="s">
        <v>34</v>
      </c>
      <c r="D95" s="153" t="s">
        <v>34</v>
      </c>
      <c r="H95" s="49" t="s">
        <v>34</v>
      </c>
      <c r="J95" s="231"/>
      <c r="L95" s="231"/>
      <c r="N95" s="231"/>
      <c r="P95" s="231"/>
      <c r="R95" s="231" t="s">
        <v>34</v>
      </c>
      <c r="S95" s="231"/>
      <c r="T95" s="49" t="s">
        <v>34</v>
      </c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</row>
    <row r="96" spans="1:31" ht="12.75" customHeight="1" x14ac:dyDescent="0.2">
      <c r="B96" s="153" t="s">
        <v>34</v>
      </c>
      <c r="E96" s="153" t="s">
        <v>34</v>
      </c>
      <c r="F96" s="234" t="s">
        <v>34</v>
      </c>
      <c r="G96" s="232" t="s">
        <v>34</v>
      </c>
      <c r="H96" s="232" t="s">
        <v>34</v>
      </c>
      <c r="J96" s="232" t="s">
        <v>34</v>
      </c>
      <c r="K96" s="69" t="s">
        <v>34</v>
      </c>
      <c r="L96" s="232" t="s">
        <v>34</v>
      </c>
      <c r="N96" s="232" t="s">
        <v>34</v>
      </c>
      <c r="P96" s="232" t="s">
        <v>34</v>
      </c>
      <c r="R96" s="231"/>
      <c r="S96" s="231"/>
      <c r="T96" s="49" t="s">
        <v>34</v>
      </c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</row>
    <row r="97" spans="10:30" ht="12.75" customHeight="1" x14ac:dyDescent="0.2">
      <c r="J97" s="231"/>
      <c r="L97" s="231"/>
      <c r="N97" s="231"/>
      <c r="P97" s="231"/>
      <c r="R97" s="231" t="s">
        <v>34</v>
      </c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</row>
    <row r="98" spans="10:30" ht="12.75" customHeight="1" x14ac:dyDescent="0.2">
      <c r="J98" s="231"/>
      <c r="L98" s="231"/>
      <c r="N98" s="231"/>
      <c r="P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231"/>
      <c r="AD98" s="231"/>
    </row>
    <row r="99" spans="10:30" ht="12.75" customHeight="1" x14ac:dyDescent="0.2">
      <c r="J99" s="231"/>
      <c r="L99" s="231"/>
      <c r="N99" s="231"/>
      <c r="P99" s="231"/>
      <c r="R99" s="231" t="s">
        <v>34</v>
      </c>
      <c r="S99" s="231"/>
      <c r="T99" s="231"/>
      <c r="U99" s="231"/>
      <c r="V99" s="231"/>
      <c r="W99" s="231"/>
      <c r="X99" s="231"/>
      <c r="Y99" s="231"/>
      <c r="Z99" s="231"/>
      <c r="AA99" s="231"/>
      <c r="AB99" s="231"/>
      <c r="AC99" s="231"/>
      <c r="AD99" s="231"/>
    </row>
    <row r="100" spans="10:30" ht="12.75" customHeight="1" x14ac:dyDescent="0.2">
      <c r="J100" s="231"/>
      <c r="L100" s="231"/>
      <c r="N100" s="231"/>
      <c r="P100" s="231"/>
      <c r="R100" s="231"/>
      <c r="S100" s="231"/>
      <c r="T100" s="231"/>
      <c r="U100" s="231"/>
      <c r="V100" s="231"/>
      <c r="W100" s="231"/>
      <c r="X100" s="231"/>
      <c r="Y100" s="231"/>
      <c r="Z100" s="231"/>
      <c r="AA100" s="231"/>
      <c r="AB100" s="231"/>
      <c r="AC100" s="231"/>
      <c r="AD100" s="231"/>
    </row>
    <row r="101" spans="10:30" ht="12.75" customHeight="1" x14ac:dyDescent="0.2">
      <c r="J101" s="231"/>
      <c r="L101" s="231"/>
      <c r="N101" s="231"/>
      <c r="P101" s="231"/>
      <c r="R101" s="231"/>
      <c r="S101" s="231"/>
      <c r="T101" s="231"/>
      <c r="U101" s="231"/>
      <c r="V101" s="231"/>
      <c r="W101" s="231"/>
      <c r="X101" s="231"/>
      <c r="Y101" s="231"/>
      <c r="Z101" s="231"/>
      <c r="AA101" s="231"/>
      <c r="AB101" s="231"/>
      <c r="AC101" s="231"/>
      <c r="AD101" s="231"/>
    </row>
    <row r="102" spans="10:30" ht="12.75" customHeight="1" x14ac:dyDescent="0.2">
      <c r="J102" s="231"/>
      <c r="L102" s="231"/>
      <c r="N102" s="231"/>
      <c r="P102" s="231"/>
      <c r="R102" s="231"/>
      <c r="S102" s="231"/>
      <c r="T102" s="231"/>
      <c r="U102" s="231"/>
      <c r="V102" s="231"/>
      <c r="W102" s="231"/>
      <c r="X102" s="231"/>
      <c r="Y102" s="231"/>
      <c r="Z102" s="231"/>
      <c r="AA102" s="231"/>
      <c r="AB102" s="231"/>
      <c r="AC102" s="231"/>
      <c r="AD102" s="231"/>
    </row>
    <row r="103" spans="10:30" ht="12.75" customHeight="1" x14ac:dyDescent="0.2">
      <c r="J103" s="231"/>
      <c r="L103" s="231"/>
      <c r="N103" s="231"/>
      <c r="P103" s="231"/>
      <c r="R103" s="231"/>
      <c r="S103" s="231"/>
      <c r="T103" s="231"/>
      <c r="U103" s="231"/>
      <c r="V103" s="231"/>
      <c r="W103" s="231"/>
      <c r="X103" s="231"/>
      <c r="Y103" s="231"/>
      <c r="Z103" s="231"/>
      <c r="AA103" s="231"/>
      <c r="AB103" s="231"/>
      <c r="AC103" s="231"/>
      <c r="AD103" s="231"/>
    </row>
    <row r="104" spans="10:30" ht="12.75" customHeight="1" x14ac:dyDescent="0.2">
      <c r="J104" s="231"/>
      <c r="L104" s="231"/>
      <c r="N104" s="231"/>
      <c r="P104" s="231"/>
      <c r="R104" s="231"/>
      <c r="S104" s="231"/>
      <c r="T104" s="231"/>
      <c r="U104" s="231"/>
      <c r="V104" s="231"/>
      <c r="W104" s="231"/>
      <c r="X104" s="231"/>
      <c r="Y104" s="231"/>
      <c r="Z104" s="231"/>
      <c r="AA104" s="231"/>
      <c r="AB104" s="231"/>
      <c r="AC104" s="231"/>
      <c r="AD104" s="231"/>
    </row>
    <row r="105" spans="10:30" ht="12.75" customHeight="1" x14ac:dyDescent="0.2">
      <c r="J105" s="231"/>
      <c r="L105" s="231"/>
      <c r="N105" s="231"/>
      <c r="P105" s="231"/>
      <c r="R105" s="231"/>
      <c r="S105" s="231"/>
      <c r="T105" s="231"/>
      <c r="U105" s="231"/>
      <c r="V105" s="231"/>
      <c r="W105" s="231"/>
      <c r="X105" s="231"/>
      <c r="Y105" s="231"/>
      <c r="Z105" s="231"/>
      <c r="AA105" s="231"/>
      <c r="AB105" s="231"/>
      <c r="AC105" s="231"/>
      <c r="AD105" s="231"/>
    </row>
    <row r="106" spans="10:30" ht="12.75" customHeight="1" x14ac:dyDescent="0.2">
      <c r="J106" s="231"/>
      <c r="L106" s="231"/>
      <c r="N106" s="231"/>
      <c r="P106" s="231"/>
      <c r="R106" s="231"/>
      <c r="S106" s="231"/>
      <c r="T106" s="231"/>
      <c r="U106" s="231"/>
      <c r="V106" s="231"/>
      <c r="W106" s="231"/>
      <c r="X106" s="231"/>
      <c r="Y106" s="231"/>
      <c r="Z106" s="231"/>
      <c r="AA106" s="231"/>
      <c r="AB106" s="231"/>
      <c r="AC106" s="231"/>
      <c r="AD106" s="231"/>
    </row>
    <row r="107" spans="10:30" ht="12.75" customHeight="1" x14ac:dyDescent="0.2">
      <c r="J107" s="231"/>
      <c r="L107" s="231"/>
      <c r="N107" s="231"/>
      <c r="P107" s="231"/>
      <c r="R107" s="231"/>
      <c r="S107" s="231"/>
      <c r="T107" s="231"/>
      <c r="U107" s="231"/>
      <c r="V107" s="231"/>
      <c r="W107" s="231"/>
      <c r="X107" s="231"/>
      <c r="Y107" s="231"/>
      <c r="Z107" s="231"/>
      <c r="AA107" s="231"/>
      <c r="AB107" s="231"/>
      <c r="AC107" s="231"/>
      <c r="AD107" s="231"/>
    </row>
    <row r="108" spans="10:30" ht="12.75" customHeight="1" x14ac:dyDescent="0.2">
      <c r="J108" s="231"/>
      <c r="L108" s="231"/>
      <c r="N108" s="231"/>
      <c r="P108" s="231"/>
      <c r="R108" s="231"/>
      <c r="S108" s="231"/>
      <c r="T108" s="231"/>
      <c r="U108" s="231"/>
      <c r="V108" s="231"/>
      <c r="W108" s="231"/>
      <c r="X108" s="231"/>
      <c r="Y108" s="231"/>
      <c r="Z108" s="231"/>
      <c r="AA108" s="231"/>
      <c r="AB108" s="231"/>
      <c r="AC108" s="231"/>
      <c r="AD108" s="231"/>
    </row>
    <row r="109" spans="10:30" ht="12.75" customHeight="1" x14ac:dyDescent="0.2">
      <c r="J109" s="231"/>
      <c r="L109" s="231"/>
      <c r="N109" s="231"/>
      <c r="P109" s="231"/>
      <c r="R109" s="231"/>
      <c r="S109" s="231"/>
      <c r="T109" s="231"/>
      <c r="U109" s="231"/>
      <c r="V109" s="231"/>
      <c r="W109" s="231"/>
      <c r="X109" s="231"/>
      <c r="Y109" s="231"/>
      <c r="Z109" s="231"/>
      <c r="AA109" s="231"/>
      <c r="AB109" s="231"/>
      <c r="AC109" s="231"/>
      <c r="AD109" s="231"/>
    </row>
    <row r="110" spans="10:30" ht="12.75" customHeight="1" x14ac:dyDescent="0.2">
      <c r="J110" s="231"/>
      <c r="L110" s="231"/>
      <c r="N110" s="231"/>
      <c r="P110" s="231"/>
      <c r="R110" s="231"/>
      <c r="S110" s="231"/>
      <c r="T110" s="231"/>
      <c r="U110" s="231"/>
      <c r="V110" s="231"/>
      <c r="W110" s="231"/>
      <c r="X110" s="231"/>
      <c r="Y110" s="231"/>
      <c r="Z110" s="231"/>
      <c r="AA110" s="231"/>
      <c r="AB110" s="231"/>
      <c r="AC110" s="231"/>
      <c r="AD110" s="231"/>
    </row>
    <row r="111" spans="10:30" ht="12.75" customHeight="1" x14ac:dyDescent="0.2">
      <c r="J111" s="231"/>
      <c r="L111" s="231"/>
      <c r="N111" s="231"/>
      <c r="P111" s="231"/>
      <c r="R111" s="231"/>
      <c r="S111" s="231"/>
      <c r="T111" s="231"/>
      <c r="U111" s="231"/>
      <c r="V111" s="231"/>
      <c r="W111" s="231"/>
      <c r="X111" s="231"/>
      <c r="Y111" s="231"/>
      <c r="Z111" s="231"/>
      <c r="AA111" s="231"/>
      <c r="AB111" s="231"/>
      <c r="AC111" s="231"/>
      <c r="AD111" s="231"/>
    </row>
    <row r="112" spans="10:30" ht="12.75" customHeight="1" x14ac:dyDescent="0.2">
      <c r="J112" s="231"/>
      <c r="L112" s="231"/>
      <c r="N112" s="231"/>
      <c r="P112" s="231"/>
      <c r="R112" s="231"/>
      <c r="S112" s="231"/>
      <c r="T112" s="231"/>
      <c r="U112" s="231"/>
      <c r="V112" s="231"/>
      <c r="W112" s="231"/>
      <c r="X112" s="231"/>
      <c r="Y112" s="231"/>
      <c r="Z112" s="231"/>
      <c r="AA112" s="231"/>
      <c r="AB112" s="231"/>
      <c r="AC112" s="231"/>
      <c r="AD112" s="231"/>
    </row>
    <row r="113" spans="1:30" ht="12.75" customHeight="1" x14ac:dyDescent="0.2">
      <c r="J113" s="231"/>
      <c r="L113" s="231"/>
      <c r="N113" s="231"/>
      <c r="P113" s="231"/>
      <c r="R113" s="231"/>
      <c r="S113" s="231"/>
      <c r="T113" s="231"/>
      <c r="U113" s="231"/>
      <c r="V113" s="231"/>
      <c r="W113" s="231"/>
      <c r="X113" s="231"/>
      <c r="Y113" s="231"/>
      <c r="Z113" s="231"/>
      <c r="AA113" s="231"/>
      <c r="AB113" s="231"/>
      <c r="AC113" s="231"/>
      <c r="AD113" s="231"/>
    </row>
    <row r="114" spans="1:30" ht="12.75" customHeight="1" x14ac:dyDescent="0.2">
      <c r="J114" s="231"/>
      <c r="L114" s="231"/>
      <c r="N114" s="231"/>
      <c r="P114" s="231"/>
      <c r="R114" s="231"/>
      <c r="S114" s="231"/>
      <c r="T114" s="231"/>
      <c r="U114" s="231"/>
      <c r="V114" s="231"/>
      <c r="W114" s="231"/>
      <c r="X114" s="231"/>
      <c r="Y114" s="231"/>
      <c r="Z114" s="231"/>
      <c r="AA114" s="231"/>
      <c r="AB114" s="231"/>
      <c r="AC114" s="231"/>
      <c r="AD114" s="231"/>
    </row>
    <row r="115" spans="1:30" ht="12.75" customHeight="1" x14ac:dyDescent="0.2">
      <c r="J115" s="231"/>
      <c r="L115" s="231"/>
      <c r="N115" s="231"/>
      <c r="P115" s="231"/>
      <c r="R115" s="231"/>
      <c r="S115" s="231"/>
      <c r="T115" s="231"/>
      <c r="U115" s="231"/>
      <c r="V115" s="231"/>
      <c r="W115" s="231"/>
      <c r="X115" s="231"/>
      <c r="Y115" s="231"/>
      <c r="Z115" s="231"/>
      <c r="AA115" s="231"/>
      <c r="AB115" s="231"/>
      <c r="AC115" s="231"/>
      <c r="AD115" s="231"/>
    </row>
    <row r="116" spans="1:30" ht="12.75" customHeight="1" x14ac:dyDescent="0.2">
      <c r="J116" s="231"/>
      <c r="L116" s="231"/>
      <c r="N116" s="231"/>
      <c r="P116" s="231"/>
      <c r="R116" s="231"/>
      <c r="S116" s="231"/>
      <c r="T116" s="231"/>
      <c r="U116" s="231"/>
      <c r="V116" s="231"/>
      <c r="W116" s="231"/>
      <c r="X116" s="231"/>
      <c r="Y116" s="231"/>
      <c r="Z116" s="231"/>
      <c r="AA116" s="231"/>
      <c r="AB116" s="231"/>
      <c r="AC116" s="231"/>
      <c r="AD116" s="231"/>
    </row>
    <row r="117" spans="1:30" ht="12.75" customHeight="1" x14ac:dyDescent="0.2">
      <c r="J117" s="231"/>
      <c r="L117" s="231"/>
      <c r="N117" s="231"/>
      <c r="P117" s="231"/>
      <c r="R117" s="231"/>
      <c r="S117" s="231"/>
      <c r="T117" s="231"/>
      <c r="U117" s="231"/>
      <c r="V117" s="231"/>
      <c r="W117" s="231"/>
      <c r="X117" s="231"/>
      <c r="Y117" s="231"/>
      <c r="Z117" s="231"/>
      <c r="AA117" s="231"/>
      <c r="AB117" s="231"/>
      <c r="AC117" s="231"/>
      <c r="AD117" s="231"/>
    </row>
    <row r="118" spans="1:30" ht="12.75" customHeight="1" x14ac:dyDescent="0.2">
      <c r="J118" s="231"/>
      <c r="L118" s="231"/>
      <c r="N118" s="231"/>
      <c r="P118" s="231"/>
      <c r="R118" s="231"/>
      <c r="S118" s="231"/>
      <c r="T118" s="231"/>
      <c r="U118" s="231"/>
      <c r="V118" s="231"/>
      <c r="W118" s="231"/>
      <c r="X118" s="231"/>
      <c r="Y118" s="231"/>
      <c r="Z118" s="231"/>
      <c r="AA118" s="231"/>
      <c r="AB118" s="231"/>
      <c r="AC118" s="231"/>
      <c r="AD118" s="231"/>
    </row>
    <row r="119" spans="1:30" ht="12.75" customHeight="1" x14ac:dyDescent="0.2">
      <c r="J119" s="231"/>
      <c r="L119" s="231"/>
      <c r="N119" s="231"/>
      <c r="P119" s="231"/>
      <c r="R119" s="231"/>
      <c r="S119" s="231"/>
      <c r="T119" s="231"/>
      <c r="U119" s="231"/>
      <c r="V119" s="231"/>
      <c r="W119" s="231"/>
      <c r="X119" s="231"/>
      <c r="Y119" s="231"/>
      <c r="Z119" s="231"/>
      <c r="AA119" s="231"/>
      <c r="AB119" s="231"/>
      <c r="AC119" s="231"/>
      <c r="AD119" s="231"/>
    </row>
    <row r="120" spans="1:30" x14ac:dyDescent="0.2">
      <c r="A120" s="2" t="s">
        <v>34</v>
      </c>
    </row>
  </sheetData>
  <sheetProtection selectLockedCells="1" selectUnlockedCells="1"/>
  <mergeCells count="33">
    <mergeCell ref="N6:N7"/>
    <mergeCell ref="A2:AE2"/>
    <mergeCell ref="A3:AE3"/>
    <mergeCell ref="A4:AE4"/>
    <mergeCell ref="A6:A7"/>
    <mergeCell ref="B6:B7"/>
    <mergeCell ref="C6:D6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Z6:Z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AA6:AA7"/>
    <mergeCell ref="AB6:AB7"/>
    <mergeCell ref="AC6:AC7"/>
    <mergeCell ref="AD6:AD7"/>
    <mergeCell ref="AE6:AE7"/>
  </mergeCells>
  <printOptions horizontalCentered="1"/>
  <pageMargins left="0.39370078740157483" right="0.39370078740157483" top="0.39370078740157483" bottom="0.39370078740157483" header="0" footer="0"/>
  <pageSetup scale="70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62"/>
  <sheetViews>
    <sheetView showGridLines="0" topLeftCell="K22" zoomScale="80" zoomScaleNormal="73" zoomScaleSheetLayoutView="80" workbookViewId="0">
      <selection activeCell="A39" sqref="A39"/>
    </sheetView>
  </sheetViews>
  <sheetFormatPr baseColWidth="10" defaultRowHeight="14.25" x14ac:dyDescent="0.2"/>
  <cols>
    <col min="1" max="1" width="5.28515625" style="265" customWidth="1"/>
    <col min="2" max="2" width="13.5703125" style="265" customWidth="1"/>
    <col min="3" max="3" width="1.42578125" style="265" customWidth="1"/>
    <col min="4" max="4" width="26.85546875" style="265" customWidth="1"/>
    <col min="5" max="5" width="16.28515625" style="265" customWidth="1"/>
    <col min="6" max="6" width="8.7109375" style="265" customWidth="1"/>
    <col min="7" max="7" width="18.85546875" style="265" customWidth="1"/>
    <col min="8" max="8" width="19.7109375" style="322" hidden="1" customWidth="1"/>
    <col min="9" max="9" width="20" style="265" hidden="1" customWidth="1"/>
    <col min="10" max="10" width="18.85546875" style="265" customWidth="1"/>
    <col min="11" max="11" width="19.5703125" style="265" customWidth="1"/>
    <col min="12" max="12" width="19" style="265" customWidth="1"/>
    <col min="13" max="13" width="18.7109375" style="323" customWidth="1"/>
    <col min="14" max="14" width="11.42578125" style="265"/>
    <col min="15" max="15" width="16" style="265" bestFit="1" customWidth="1"/>
    <col min="16" max="16" width="10.85546875" style="265" bestFit="1" customWidth="1"/>
    <col min="17" max="17" width="8.5703125" style="265" bestFit="1" customWidth="1"/>
    <col min="18" max="18" width="12.5703125" style="265" bestFit="1" customWidth="1"/>
    <col min="19" max="19" width="16.140625" style="265" bestFit="1" customWidth="1"/>
    <col min="20" max="20" width="12.42578125" style="265" bestFit="1" customWidth="1"/>
    <col min="21" max="21" width="15" style="265" bestFit="1" customWidth="1"/>
    <col min="22" max="22" width="16" style="265" bestFit="1" customWidth="1"/>
    <col min="23" max="244" width="11.42578125" style="265"/>
    <col min="245" max="245" width="5.28515625" style="265" customWidth="1"/>
    <col min="246" max="246" width="13.5703125" style="265" customWidth="1"/>
    <col min="247" max="247" width="1.42578125" style="265" customWidth="1"/>
    <col min="248" max="248" width="26.85546875" style="265" customWidth="1"/>
    <col min="249" max="249" width="16.28515625" style="265" customWidth="1"/>
    <col min="250" max="250" width="8.7109375" style="265" customWidth="1"/>
    <col min="251" max="251" width="18.85546875" style="265" customWidth="1"/>
    <col min="252" max="253" width="0" style="265" hidden="1" customWidth="1"/>
    <col min="254" max="254" width="18.85546875" style="265" customWidth="1"/>
    <col min="255" max="255" width="19.5703125" style="265" customWidth="1"/>
    <col min="256" max="256" width="19" style="265" customWidth="1"/>
    <col min="257" max="257" width="18.7109375" style="265" customWidth="1"/>
    <col min="258" max="258" width="2.7109375" style="265" customWidth="1"/>
    <col min="259" max="259" width="20.42578125" style="265" customWidth="1"/>
    <col min="260" max="260" width="21.85546875" style="265" customWidth="1"/>
    <col min="261" max="261" width="16.7109375" style="265" customWidth="1"/>
    <col min="262" max="262" width="18.42578125" style="265" customWidth="1"/>
    <col min="263" max="263" width="16.28515625" style="265" customWidth="1"/>
    <col min="264" max="500" width="11.42578125" style="265"/>
    <col min="501" max="501" width="5.28515625" style="265" customWidth="1"/>
    <col min="502" max="502" width="13.5703125" style="265" customWidth="1"/>
    <col min="503" max="503" width="1.42578125" style="265" customWidth="1"/>
    <col min="504" max="504" width="26.85546875" style="265" customWidth="1"/>
    <col min="505" max="505" width="16.28515625" style="265" customWidth="1"/>
    <col min="506" max="506" width="8.7109375" style="265" customWidth="1"/>
    <col min="507" max="507" width="18.85546875" style="265" customWidth="1"/>
    <col min="508" max="509" width="0" style="265" hidden="1" customWidth="1"/>
    <col min="510" max="510" width="18.85546875" style="265" customWidth="1"/>
    <col min="511" max="511" width="19.5703125" style="265" customWidth="1"/>
    <col min="512" max="512" width="19" style="265" customWidth="1"/>
    <col min="513" max="513" width="18.7109375" style="265" customWidth="1"/>
    <col min="514" max="514" width="2.7109375" style="265" customWidth="1"/>
    <col min="515" max="515" width="20.42578125" style="265" customWidth="1"/>
    <col min="516" max="516" width="21.85546875" style="265" customWidth="1"/>
    <col min="517" max="517" width="16.7109375" style="265" customWidth="1"/>
    <col min="518" max="518" width="18.42578125" style="265" customWidth="1"/>
    <col min="519" max="519" width="16.28515625" style="265" customWidth="1"/>
    <col min="520" max="756" width="11.42578125" style="265"/>
    <col min="757" max="757" width="5.28515625" style="265" customWidth="1"/>
    <col min="758" max="758" width="13.5703125" style="265" customWidth="1"/>
    <col min="759" max="759" width="1.42578125" style="265" customWidth="1"/>
    <col min="760" max="760" width="26.85546875" style="265" customWidth="1"/>
    <col min="761" max="761" width="16.28515625" style="265" customWidth="1"/>
    <col min="762" max="762" width="8.7109375" style="265" customWidth="1"/>
    <col min="763" max="763" width="18.85546875" style="265" customWidth="1"/>
    <col min="764" max="765" width="0" style="265" hidden="1" customWidth="1"/>
    <col min="766" max="766" width="18.85546875" style="265" customWidth="1"/>
    <col min="767" max="767" width="19.5703125" style="265" customWidth="1"/>
    <col min="768" max="768" width="19" style="265" customWidth="1"/>
    <col min="769" max="769" width="18.7109375" style="265" customWidth="1"/>
    <col min="770" max="770" width="2.7109375" style="265" customWidth="1"/>
    <col min="771" max="771" width="20.42578125" style="265" customWidth="1"/>
    <col min="772" max="772" width="21.85546875" style="265" customWidth="1"/>
    <col min="773" max="773" width="16.7109375" style="265" customWidth="1"/>
    <col min="774" max="774" width="18.42578125" style="265" customWidth="1"/>
    <col min="775" max="775" width="16.28515625" style="265" customWidth="1"/>
    <col min="776" max="1012" width="11.42578125" style="265"/>
    <col min="1013" max="1013" width="5.28515625" style="265" customWidth="1"/>
    <col min="1014" max="1014" width="13.5703125" style="265" customWidth="1"/>
    <col min="1015" max="1015" width="1.42578125" style="265" customWidth="1"/>
    <col min="1016" max="1016" width="26.85546875" style="265" customWidth="1"/>
    <col min="1017" max="1017" width="16.28515625" style="265" customWidth="1"/>
    <col min="1018" max="1018" width="8.7109375" style="265" customWidth="1"/>
    <col min="1019" max="1019" width="18.85546875" style="265" customWidth="1"/>
    <col min="1020" max="1021" width="0" style="265" hidden="1" customWidth="1"/>
    <col min="1022" max="1022" width="18.85546875" style="265" customWidth="1"/>
    <col min="1023" max="1023" width="19.5703125" style="265" customWidth="1"/>
    <col min="1024" max="1024" width="19" style="265" customWidth="1"/>
    <col min="1025" max="1025" width="18.7109375" style="265" customWidth="1"/>
    <col min="1026" max="1026" width="2.7109375" style="265" customWidth="1"/>
    <col min="1027" max="1027" width="20.42578125" style="265" customWidth="1"/>
    <col min="1028" max="1028" width="21.85546875" style="265" customWidth="1"/>
    <col min="1029" max="1029" width="16.7109375" style="265" customWidth="1"/>
    <col min="1030" max="1030" width="18.42578125" style="265" customWidth="1"/>
    <col min="1031" max="1031" width="16.28515625" style="265" customWidth="1"/>
    <col min="1032" max="1268" width="11.42578125" style="265"/>
    <col min="1269" max="1269" width="5.28515625" style="265" customWidth="1"/>
    <col min="1270" max="1270" width="13.5703125" style="265" customWidth="1"/>
    <col min="1271" max="1271" width="1.42578125" style="265" customWidth="1"/>
    <col min="1272" max="1272" width="26.85546875" style="265" customWidth="1"/>
    <col min="1273" max="1273" width="16.28515625" style="265" customWidth="1"/>
    <col min="1274" max="1274" width="8.7109375" style="265" customWidth="1"/>
    <col min="1275" max="1275" width="18.85546875" style="265" customWidth="1"/>
    <col min="1276" max="1277" width="0" style="265" hidden="1" customWidth="1"/>
    <col min="1278" max="1278" width="18.85546875" style="265" customWidth="1"/>
    <col min="1279" max="1279" width="19.5703125" style="265" customWidth="1"/>
    <col min="1280" max="1280" width="19" style="265" customWidth="1"/>
    <col min="1281" max="1281" width="18.7109375" style="265" customWidth="1"/>
    <col min="1282" max="1282" width="2.7109375" style="265" customWidth="1"/>
    <col min="1283" max="1283" width="20.42578125" style="265" customWidth="1"/>
    <col min="1284" max="1284" width="21.85546875" style="265" customWidth="1"/>
    <col min="1285" max="1285" width="16.7109375" style="265" customWidth="1"/>
    <col min="1286" max="1286" width="18.42578125" style="265" customWidth="1"/>
    <col min="1287" max="1287" width="16.28515625" style="265" customWidth="1"/>
    <col min="1288" max="1524" width="11.42578125" style="265"/>
    <col min="1525" max="1525" width="5.28515625" style="265" customWidth="1"/>
    <col min="1526" max="1526" width="13.5703125" style="265" customWidth="1"/>
    <col min="1527" max="1527" width="1.42578125" style="265" customWidth="1"/>
    <col min="1528" max="1528" width="26.85546875" style="265" customWidth="1"/>
    <col min="1529" max="1529" width="16.28515625" style="265" customWidth="1"/>
    <col min="1530" max="1530" width="8.7109375" style="265" customWidth="1"/>
    <col min="1531" max="1531" width="18.85546875" style="265" customWidth="1"/>
    <col min="1532" max="1533" width="0" style="265" hidden="1" customWidth="1"/>
    <col min="1534" max="1534" width="18.85546875" style="265" customWidth="1"/>
    <col min="1535" max="1535" width="19.5703125" style="265" customWidth="1"/>
    <col min="1536" max="1536" width="19" style="265" customWidth="1"/>
    <col min="1537" max="1537" width="18.7109375" style="265" customWidth="1"/>
    <col min="1538" max="1538" width="2.7109375" style="265" customWidth="1"/>
    <col min="1539" max="1539" width="20.42578125" style="265" customWidth="1"/>
    <col min="1540" max="1540" width="21.85546875" style="265" customWidth="1"/>
    <col min="1541" max="1541" width="16.7109375" style="265" customWidth="1"/>
    <col min="1542" max="1542" width="18.42578125" style="265" customWidth="1"/>
    <col min="1543" max="1543" width="16.28515625" style="265" customWidth="1"/>
    <col min="1544" max="1780" width="11.42578125" style="265"/>
    <col min="1781" max="1781" width="5.28515625" style="265" customWidth="1"/>
    <col min="1782" max="1782" width="13.5703125" style="265" customWidth="1"/>
    <col min="1783" max="1783" width="1.42578125" style="265" customWidth="1"/>
    <col min="1784" max="1784" width="26.85546875" style="265" customWidth="1"/>
    <col min="1785" max="1785" width="16.28515625" style="265" customWidth="1"/>
    <col min="1786" max="1786" width="8.7109375" style="265" customWidth="1"/>
    <col min="1787" max="1787" width="18.85546875" style="265" customWidth="1"/>
    <col min="1788" max="1789" width="0" style="265" hidden="1" customWidth="1"/>
    <col min="1790" max="1790" width="18.85546875" style="265" customWidth="1"/>
    <col min="1791" max="1791" width="19.5703125" style="265" customWidth="1"/>
    <col min="1792" max="1792" width="19" style="265" customWidth="1"/>
    <col min="1793" max="1793" width="18.7109375" style="265" customWidth="1"/>
    <col min="1794" max="1794" width="2.7109375" style="265" customWidth="1"/>
    <col min="1795" max="1795" width="20.42578125" style="265" customWidth="1"/>
    <col min="1796" max="1796" width="21.85546875" style="265" customWidth="1"/>
    <col min="1797" max="1797" width="16.7109375" style="265" customWidth="1"/>
    <col min="1798" max="1798" width="18.42578125" style="265" customWidth="1"/>
    <col min="1799" max="1799" width="16.28515625" style="265" customWidth="1"/>
    <col min="1800" max="2036" width="11.42578125" style="265"/>
    <col min="2037" max="2037" width="5.28515625" style="265" customWidth="1"/>
    <col min="2038" max="2038" width="13.5703125" style="265" customWidth="1"/>
    <col min="2039" max="2039" width="1.42578125" style="265" customWidth="1"/>
    <col min="2040" max="2040" width="26.85546875" style="265" customWidth="1"/>
    <col min="2041" max="2041" width="16.28515625" style="265" customWidth="1"/>
    <col min="2042" max="2042" width="8.7109375" style="265" customWidth="1"/>
    <col min="2043" max="2043" width="18.85546875" style="265" customWidth="1"/>
    <col min="2044" max="2045" width="0" style="265" hidden="1" customWidth="1"/>
    <col min="2046" max="2046" width="18.85546875" style="265" customWidth="1"/>
    <col min="2047" max="2047" width="19.5703125" style="265" customWidth="1"/>
    <col min="2048" max="2048" width="19" style="265" customWidth="1"/>
    <col min="2049" max="2049" width="18.7109375" style="265" customWidth="1"/>
    <col min="2050" max="2050" width="2.7109375" style="265" customWidth="1"/>
    <col min="2051" max="2051" width="20.42578125" style="265" customWidth="1"/>
    <col min="2052" max="2052" width="21.85546875" style="265" customWidth="1"/>
    <col min="2053" max="2053" width="16.7109375" style="265" customWidth="1"/>
    <col min="2054" max="2054" width="18.42578125" style="265" customWidth="1"/>
    <col min="2055" max="2055" width="16.28515625" style="265" customWidth="1"/>
    <col min="2056" max="2292" width="11.42578125" style="265"/>
    <col min="2293" max="2293" width="5.28515625" style="265" customWidth="1"/>
    <col min="2294" max="2294" width="13.5703125" style="265" customWidth="1"/>
    <col min="2295" max="2295" width="1.42578125" style="265" customWidth="1"/>
    <col min="2296" max="2296" width="26.85546875" style="265" customWidth="1"/>
    <col min="2297" max="2297" width="16.28515625" style="265" customWidth="1"/>
    <col min="2298" max="2298" width="8.7109375" style="265" customWidth="1"/>
    <col min="2299" max="2299" width="18.85546875" style="265" customWidth="1"/>
    <col min="2300" max="2301" width="0" style="265" hidden="1" customWidth="1"/>
    <col min="2302" max="2302" width="18.85546875" style="265" customWidth="1"/>
    <col min="2303" max="2303" width="19.5703125" style="265" customWidth="1"/>
    <col min="2304" max="2304" width="19" style="265" customWidth="1"/>
    <col min="2305" max="2305" width="18.7109375" style="265" customWidth="1"/>
    <col min="2306" max="2306" width="2.7109375" style="265" customWidth="1"/>
    <col min="2307" max="2307" width="20.42578125" style="265" customWidth="1"/>
    <col min="2308" max="2308" width="21.85546875" style="265" customWidth="1"/>
    <col min="2309" max="2309" width="16.7109375" style="265" customWidth="1"/>
    <col min="2310" max="2310" width="18.42578125" style="265" customWidth="1"/>
    <col min="2311" max="2311" width="16.28515625" style="265" customWidth="1"/>
    <col min="2312" max="2548" width="11.42578125" style="265"/>
    <col min="2549" max="2549" width="5.28515625" style="265" customWidth="1"/>
    <col min="2550" max="2550" width="13.5703125" style="265" customWidth="1"/>
    <col min="2551" max="2551" width="1.42578125" style="265" customWidth="1"/>
    <col min="2552" max="2552" width="26.85546875" style="265" customWidth="1"/>
    <col min="2553" max="2553" width="16.28515625" style="265" customWidth="1"/>
    <col min="2554" max="2554" width="8.7109375" style="265" customWidth="1"/>
    <col min="2555" max="2555" width="18.85546875" style="265" customWidth="1"/>
    <col min="2556" max="2557" width="0" style="265" hidden="1" customWidth="1"/>
    <col min="2558" max="2558" width="18.85546875" style="265" customWidth="1"/>
    <col min="2559" max="2559" width="19.5703125" style="265" customWidth="1"/>
    <col min="2560" max="2560" width="19" style="265" customWidth="1"/>
    <col min="2561" max="2561" width="18.7109375" style="265" customWidth="1"/>
    <col min="2562" max="2562" width="2.7109375" style="265" customWidth="1"/>
    <col min="2563" max="2563" width="20.42578125" style="265" customWidth="1"/>
    <col min="2564" max="2564" width="21.85546875" style="265" customWidth="1"/>
    <col min="2565" max="2565" width="16.7109375" style="265" customWidth="1"/>
    <col min="2566" max="2566" width="18.42578125" style="265" customWidth="1"/>
    <col min="2567" max="2567" width="16.28515625" style="265" customWidth="1"/>
    <col min="2568" max="2804" width="11.42578125" style="265"/>
    <col min="2805" max="2805" width="5.28515625" style="265" customWidth="1"/>
    <col min="2806" max="2806" width="13.5703125" style="265" customWidth="1"/>
    <col min="2807" max="2807" width="1.42578125" style="265" customWidth="1"/>
    <col min="2808" max="2808" width="26.85546875" style="265" customWidth="1"/>
    <col min="2809" max="2809" width="16.28515625" style="265" customWidth="1"/>
    <col min="2810" max="2810" width="8.7109375" style="265" customWidth="1"/>
    <col min="2811" max="2811" width="18.85546875" style="265" customWidth="1"/>
    <col min="2812" max="2813" width="0" style="265" hidden="1" customWidth="1"/>
    <col min="2814" max="2814" width="18.85546875" style="265" customWidth="1"/>
    <col min="2815" max="2815" width="19.5703125" style="265" customWidth="1"/>
    <col min="2816" max="2816" width="19" style="265" customWidth="1"/>
    <col min="2817" max="2817" width="18.7109375" style="265" customWidth="1"/>
    <col min="2818" max="2818" width="2.7109375" style="265" customWidth="1"/>
    <col min="2819" max="2819" width="20.42578125" style="265" customWidth="1"/>
    <col min="2820" max="2820" width="21.85546875" style="265" customWidth="1"/>
    <col min="2821" max="2821" width="16.7109375" style="265" customWidth="1"/>
    <col min="2822" max="2822" width="18.42578125" style="265" customWidth="1"/>
    <col min="2823" max="2823" width="16.28515625" style="265" customWidth="1"/>
    <col min="2824" max="3060" width="11.42578125" style="265"/>
    <col min="3061" max="3061" width="5.28515625" style="265" customWidth="1"/>
    <col min="3062" max="3062" width="13.5703125" style="265" customWidth="1"/>
    <col min="3063" max="3063" width="1.42578125" style="265" customWidth="1"/>
    <col min="3064" max="3064" width="26.85546875" style="265" customWidth="1"/>
    <col min="3065" max="3065" width="16.28515625" style="265" customWidth="1"/>
    <col min="3066" max="3066" width="8.7109375" style="265" customWidth="1"/>
    <col min="3067" max="3067" width="18.85546875" style="265" customWidth="1"/>
    <col min="3068" max="3069" width="0" style="265" hidden="1" customWidth="1"/>
    <col min="3070" max="3070" width="18.85546875" style="265" customWidth="1"/>
    <col min="3071" max="3071" width="19.5703125" style="265" customWidth="1"/>
    <col min="3072" max="3072" width="19" style="265" customWidth="1"/>
    <col min="3073" max="3073" width="18.7109375" style="265" customWidth="1"/>
    <col min="3074" max="3074" width="2.7109375" style="265" customWidth="1"/>
    <col min="3075" max="3075" width="20.42578125" style="265" customWidth="1"/>
    <col min="3076" max="3076" width="21.85546875" style="265" customWidth="1"/>
    <col min="3077" max="3077" width="16.7109375" style="265" customWidth="1"/>
    <col min="3078" max="3078" width="18.42578125" style="265" customWidth="1"/>
    <col min="3079" max="3079" width="16.28515625" style="265" customWidth="1"/>
    <col min="3080" max="3316" width="11.42578125" style="265"/>
    <col min="3317" max="3317" width="5.28515625" style="265" customWidth="1"/>
    <col min="3318" max="3318" width="13.5703125" style="265" customWidth="1"/>
    <col min="3319" max="3319" width="1.42578125" style="265" customWidth="1"/>
    <col min="3320" max="3320" width="26.85546875" style="265" customWidth="1"/>
    <col min="3321" max="3321" width="16.28515625" style="265" customWidth="1"/>
    <col min="3322" max="3322" width="8.7109375" style="265" customWidth="1"/>
    <col min="3323" max="3323" width="18.85546875" style="265" customWidth="1"/>
    <col min="3324" max="3325" width="0" style="265" hidden="1" customWidth="1"/>
    <col min="3326" max="3326" width="18.85546875" style="265" customWidth="1"/>
    <col min="3327" max="3327" width="19.5703125" style="265" customWidth="1"/>
    <col min="3328" max="3328" width="19" style="265" customWidth="1"/>
    <col min="3329" max="3329" width="18.7109375" style="265" customWidth="1"/>
    <col min="3330" max="3330" width="2.7109375" style="265" customWidth="1"/>
    <col min="3331" max="3331" width="20.42578125" style="265" customWidth="1"/>
    <col min="3332" max="3332" width="21.85546875" style="265" customWidth="1"/>
    <col min="3333" max="3333" width="16.7109375" style="265" customWidth="1"/>
    <col min="3334" max="3334" width="18.42578125" style="265" customWidth="1"/>
    <col min="3335" max="3335" width="16.28515625" style="265" customWidth="1"/>
    <col min="3336" max="3572" width="11.42578125" style="265"/>
    <col min="3573" max="3573" width="5.28515625" style="265" customWidth="1"/>
    <col min="3574" max="3574" width="13.5703125" style="265" customWidth="1"/>
    <col min="3575" max="3575" width="1.42578125" style="265" customWidth="1"/>
    <col min="3576" max="3576" width="26.85546875" style="265" customWidth="1"/>
    <col min="3577" max="3577" width="16.28515625" style="265" customWidth="1"/>
    <col min="3578" max="3578" width="8.7109375" style="265" customWidth="1"/>
    <col min="3579" max="3579" width="18.85546875" style="265" customWidth="1"/>
    <col min="3580" max="3581" width="0" style="265" hidden="1" customWidth="1"/>
    <col min="3582" max="3582" width="18.85546875" style="265" customWidth="1"/>
    <col min="3583" max="3583" width="19.5703125" style="265" customWidth="1"/>
    <col min="3584" max="3584" width="19" style="265" customWidth="1"/>
    <col min="3585" max="3585" width="18.7109375" style="265" customWidth="1"/>
    <col min="3586" max="3586" width="2.7109375" style="265" customWidth="1"/>
    <col min="3587" max="3587" width="20.42578125" style="265" customWidth="1"/>
    <col min="3588" max="3588" width="21.85546875" style="265" customWidth="1"/>
    <col min="3589" max="3589" width="16.7109375" style="265" customWidth="1"/>
    <col min="3590" max="3590" width="18.42578125" style="265" customWidth="1"/>
    <col min="3591" max="3591" width="16.28515625" style="265" customWidth="1"/>
    <col min="3592" max="3828" width="11.42578125" style="265"/>
    <col min="3829" max="3829" width="5.28515625" style="265" customWidth="1"/>
    <col min="3830" max="3830" width="13.5703125" style="265" customWidth="1"/>
    <col min="3831" max="3831" width="1.42578125" style="265" customWidth="1"/>
    <col min="3832" max="3832" width="26.85546875" style="265" customWidth="1"/>
    <col min="3833" max="3833" width="16.28515625" style="265" customWidth="1"/>
    <col min="3834" max="3834" width="8.7109375" style="265" customWidth="1"/>
    <col min="3835" max="3835" width="18.85546875" style="265" customWidth="1"/>
    <col min="3836" max="3837" width="0" style="265" hidden="1" customWidth="1"/>
    <col min="3838" max="3838" width="18.85546875" style="265" customWidth="1"/>
    <col min="3839" max="3839" width="19.5703125" style="265" customWidth="1"/>
    <col min="3840" max="3840" width="19" style="265" customWidth="1"/>
    <col min="3841" max="3841" width="18.7109375" style="265" customWidth="1"/>
    <col min="3842" max="3842" width="2.7109375" style="265" customWidth="1"/>
    <col min="3843" max="3843" width="20.42578125" style="265" customWidth="1"/>
    <col min="3844" max="3844" width="21.85546875" style="265" customWidth="1"/>
    <col min="3845" max="3845" width="16.7109375" style="265" customWidth="1"/>
    <col min="3846" max="3846" width="18.42578125" style="265" customWidth="1"/>
    <col min="3847" max="3847" width="16.28515625" style="265" customWidth="1"/>
    <col min="3848" max="4084" width="11.42578125" style="265"/>
    <col min="4085" max="4085" width="5.28515625" style="265" customWidth="1"/>
    <col min="4086" max="4086" width="13.5703125" style="265" customWidth="1"/>
    <col min="4087" max="4087" width="1.42578125" style="265" customWidth="1"/>
    <col min="4088" max="4088" width="26.85546875" style="265" customWidth="1"/>
    <col min="4089" max="4089" width="16.28515625" style="265" customWidth="1"/>
    <col min="4090" max="4090" width="8.7109375" style="265" customWidth="1"/>
    <col min="4091" max="4091" width="18.85546875" style="265" customWidth="1"/>
    <col min="4092" max="4093" width="0" style="265" hidden="1" customWidth="1"/>
    <col min="4094" max="4094" width="18.85546875" style="265" customWidth="1"/>
    <col min="4095" max="4095" width="19.5703125" style="265" customWidth="1"/>
    <col min="4096" max="4096" width="19" style="265" customWidth="1"/>
    <col min="4097" max="4097" width="18.7109375" style="265" customWidth="1"/>
    <col min="4098" max="4098" width="2.7109375" style="265" customWidth="1"/>
    <col min="4099" max="4099" width="20.42578125" style="265" customWidth="1"/>
    <col min="4100" max="4100" width="21.85546875" style="265" customWidth="1"/>
    <col min="4101" max="4101" width="16.7109375" style="265" customWidth="1"/>
    <col min="4102" max="4102" width="18.42578125" style="265" customWidth="1"/>
    <col min="4103" max="4103" width="16.28515625" style="265" customWidth="1"/>
    <col min="4104" max="4340" width="11.42578125" style="265"/>
    <col min="4341" max="4341" width="5.28515625" style="265" customWidth="1"/>
    <col min="4342" max="4342" width="13.5703125" style="265" customWidth="1"/>
    <col min="4343" max="4343" width="1.42578125" style="265" customWidth="1"/>
    <col min="4344" max="4344" width="26.85546875" style="265" customWidth="1"/>
    <col min="4345" max="4345" width="16.28515625" style="265" customWidth="1"/>
    <col min="4346" max="4346" width="8.7109375" style="265" customWidth="1"/>
    <col min="4347" max="4347" width="18.85546875" style="265" customWidth="1"/>
    <col min="4348" max="4349" width="0" style="265" hidden="1" customWidth="1"/>
    <col min="4350" max="4350" width="18.85546875" style="265" customWidth="1"/>
    <col min="4351" max="4351" width="19.5703125" style="265" customWidth="1"/>
    <col min="4352" max="4352" width="19" style="265" customWidth="1"/>
    <col min="4353" max="4353" width="18.7109375" style="265" customWidth="1"/>
    <col min="4354" max="4354" width="2.7109375" style="265" customWidth="1"/>
    <col min="4355" max="4355" width="20.42578125" style="265" customWidth="1"/>
    <col min="4356" max="4356" width="21.85546875" style="265" customWidth="1"/>
    <col min="4357" max="4357" width="16.7109375" style="265" customWidth="1"/>
    <col min="4358" max="4358" width="18.42578125" style="265" customWidth="1"/>
    <col min="4359" max="4359" width="16.28515625" style="265" customWidth="1"/>
    <col min="4360" max="4596" width="11.42578125" style="265"/>
    <col min="4597" max="4597" width="5.28515625" style="265" customWidth="1"/>
    <col min="4598" max="4598" width="13.5703125" style="265" customWidth="1"/>
    <col min="4599" max="4599" width="1.42578125" style="265" customWidth="1"/>
    <col min="4600" max="4600" width="26.85546875" style="265" customWidth="1"/>
    <col min="4601" max="4601" width="16.28515625" style="265" customWidth="1"/>
    <col min="4602" max="4602" width="8.7109375" style="265" customWidth="1"/>
    <col min="4603" max="4603" width="18.85546875" style="265" customWidth="1"/>
    <col min="4604" max="4605" width="0" style="265" hidden="1" customWidth="1"/>
    <col min="4606" max="4606" width="18.85546875" style="265" customWidth="1"/>
    <col min="4607" max="4607" width="19.5703125" style="265" customWidth="1"/>
    <col min="4608" max="4608" width="19" style="265" customWidth="1"/>
    <col min="4609" max="4609" width="18.7109375" style="265" customWidth="1"/>
    <col min="4610" max="4610" width="2.7109375" style="265" customWidth="1"/>
    <col min="4611" max="4611" width="20.42578125" style="265" customWidth="1"/>
    <col min="4612" max="4612" width="21.85546875" style="265" customWidth="1"/>
    <col min="4613" max="4613" width="16.7109375" style="265" customWidth="1"/>
    <col min="4614" max="4614" width="18.42578125" style="265" customWidth="1"/>
    <col min="4615" max="4615" width="16.28515625" style="265" customWidth="1"/>
    <col min="4616" max="4852" width="11.42578125" style="265"/>
    <col min="4853" max="4853" width="5.28515625" style="265" customWidth="1"/>
    <col min="4854" max="4854" width="13.5703125" style="265" customWidth="1"/>
    <col min="4855" max="4855" width="1.42578125" style="265" customWidth="1"/>
    <col min="4856" max="4856" width="26.85546875" style="265" customWidth="1"/>
    <col min="4857" max="4857" width="16.28515625" style="265" customWidth="1"/>
    <col min="4858" max="4858" width="8.7109375" style="265" customWidth="1"/>
    <col min="4859" max="4859" width="18.85546875" style="265" customWidth="1"/>
    <col min="4860" max="4861" width="0" style="265" hidden="1" customWidth="1"/>
    <col min="4862" max="4862" width="18.85546875" style="265" customWidth="1"/>
    <col min="4863" max="4863" width="19.5703125" style="265" customWidth="1"/>
    <col min="4864" max="4864" width="19" style="265" customWidth="1"/>
    <col min="4865" max="4865" width="18.7109375" style="265" customWidth="1"/>
    <col min="4866" max="4866" width="2.7109375" style="265" customWidth="1"/>
    <col min="4867" max="4867" width="20.42578125" style="265" customWidth="1"/>
    <col min="4868" max="4868" width="21.85546875" style="265" customWidth="1"/>
    <col min="4869" max="4869" width="16.7109375" style="265" customWidth="1"/>
    <col min="4870" max="4870" width="18.42578125" style="265" customWidth="1"/>
    <col min="4871" max="4871" width="16.28515625" style="265" customWidth="1"/>
    <col min="4872" max="5108" width="11.42578125" style="265"/>
    <col min="5109" max="5109" width="5.28515625" style="265" customWidth="1"/>
    <col min="5110" max="5110" width="13.5703125" style="265" customWidth="1"/>
    <col min="5111" max="5111" width="1.42578125" style="265" customWidth="1"/>
    <col min="5112" max="5112" width="26.85546875" style="265" customWidth="1"/>
    <col min="5113" max="5113" width="16.28515625" style="265" customWidth="1"/>
    <col min="5114" max="5114" width="8.7109375" style="265" customWidth="1"/>
    <col min="5115" max="5115" width="18.85546875" style="265" customWidth="1"/>
    <col min="5116" max="5117" width="0" style="265" hidden="1" customWidth="1"/>
    <col min="5118" max="5118" width="18.85546875" style="265" customWidth="1"/>
    <col min="5119" max="5119" width="19.5703125" style="265" customWidth="1"/>
    <col min="5120" max="5120" width="19" style="265" customWidth="1"/>
    <col min="5121" max="5121" width="18.7109375" style="265" customWidth="1"/>
    <col min="5122" max="5122" width="2.7109375" style="265" customWidth="1"/>
    <col min="5123" max="5123" width="20.42578125" style="265" customWidth="1"/>
    <col min="5124" max="5124" width="21.85546875" style="265" customWidth="1"/>
    <col min="5125" max="5125" width="16.7109375" style="265" customWidth="1"/>
    <col min="5126" max="5126" width="18.42578125" style="265" customWidth="1"/>
    <col min="5127" max="5127" width="16.28515625" style="265" customWidth="1"/>
    <col min="5128" max="5364" width="11.42578125" style="265"/>
    <col min="5365" max="5365" width="5.28515625" style="265" customWidth="1"/>
    <col min="5366" max="5366" width="13.5703125" style="265" customWidth="1"/>
    <col min="5367" max="5367" width="1.42578125" style="265" customWidth="1"/>
    <col min="5368" max="5368" width="26.85546875" style="265" customWidth="1"/>
    <col min="5369" max="5369" width="16.28515625" style="265" customWidth="1"/>
    <col min="5370" max="5370" width="8.7109375" style="265" customWidth="1"/>
    <col min="5371" max="5371" width="18.85546875" style="265" customWidth="1"/>
    <col min="5372" max="5373" width="0" style="265" hidden="1" customWidth="1"/>
    <col min="5374" max="5374" width="18.85546875" style="265" customWidth="1"/>
    <col min="5375" max="5375" width="19.5703125" style="265" customWidth="1"/>
    <col min="5376" max="5376" width="19" style="265" customWidth="1"/>
    <col min="5377" max="5377" width="18.7109375" style="265" customWidth="1"/>
    <col min="5378" max="5378" width="2.7109375" style="265" customWidth="1"/>
    <col min="5379" max="5379" width="20.42578125" style="265" customWidth="1"/>
    <col min="5380" max="5380" width="21.85546875" style="265" customWidth="1"/>
    <col min="5381" max="5381" width="16.7109375" style="265" customWidth="1"/>
    <col min="5382" max="5382" width="18.42578125" style="265" customWidth="1"/>
    <col min="5383" max="5383" width="16.28515625" style="265" customWidth="1"/>
    <col min="5384" max="5620" width="11.42578125" style="265"/>
    <col min="5621" max="5621" width="5.28515625" style="265" customWidth="1"/>
    <col min="5622" max="5622" width="13.5703125" style="265" customWidth="1"/>
    <col min="5623" max="5623" width="1.42578125" style="265" customWidth="1"/>
    <col min="5624" max="5624" width="26.85546875" style="265" customWidth="1"/>
    <col min="5625" max="5625" width="16.28515625" style="265" customWidth="1"/>
    <col min="5626" max="5626" width="8.7109375" style="265" customWidth="1"/>
    <col min="5627" max="5627" width="18.85546875" style="265" customWidth="1"/>
    <col min="5628" max="5629" width="0" style="265" hidden="1" customWidth="1"/>
    <col min="5630" max="5630" width="18.85546875" style="265" customWidth="1"/>
    <col min="5631" max="5631" width="19.5703125" style="265" customWidth="1"/>
    <col min="5632" max="5632" width="19" style="265" customWidth="1"/>
    <col min="5633" max="5633" width="18.7109375" style="265" customWidth="1"/>
    <col min="5634" max="5634" width="2.7109375" style="265" customWidth="1"/>
    <col min="5635" max="5635" width="20.42578125" style="265" customWidth="1"/>
    <col min="5636" max="5636" width="21.85546875" style="265" customWidth="1"/>
    <col min="5637" max="5637" width="16.7109375" style="265" customWidth="1"/>
    <col min="5638" max="5638" width="18.42578125" style="265" customWidth="1"/>
    <col min="5639" max="5639" width="16.28515625" style="265" customWidth="1"/>
    <col min="5640" max="5876" width="11.42578125" style="265"/>
    <col min="5877" max="5877" width="5.28515625" style="265" customWidth="1"/>
    <col min="5878" max="5878" width="13.5703125" style="265" customWidth="1"/>
    <col min="5879" max="5879" width="1.42578125" style="265" customWidth="1"/>
    <col min="5880" max="5880" width="26.85546875" style="265" customWidth="1"/>
    <col min="5881" max="5881" width="16.28515625" style="265" customWidth="1"/>
    <col min="5882" max="5882" width="8.7109375" style="265" customWidth="1"/>
    <col min="5883" max="5883" width="18.85546875" style="265" customWidth="1"/>
    <col min="5884" max="5885" width="0" style="265" hidden="1" customWidth="1"/>
    <col min="5886" max="5886" width="18.85546875" style="265" customWidth="1"/>
    <col min="5887" max="5887" width="19.5703125" style="265" customWidth="1"/>
    <col min="5888" max="5888" width="19" style="265" customWidth="1"/>
    <col min="5889" max="5889" width="18.7109375" style="265" customWidth="1"/>
    <col min="5890" max="5890" width="2.7109375" style="265" customWidth="1"/>
    <col min="5891" max="5891" width="20.42578125" style="265" customWidth="1"/>
    <col min="5892" max="5892" width="21.85546875" style="265" customWidth="1"/>
    <col min="5893" max="5893" width="16.7109375" style="265" customWidth="1"/>
    <col min="5894" max="5894" width="18.42578125" style="265" customWidth="1"/>
    <col min="5895" max="5895" width="16.28515625" style="265" customWidth="1"/>
    <col min="5896" max="6132" width="11.42578125" style="265"/>
    <col min="6133" max="6133" width="5.28515625" style="265" customWidth="1"/>
    <col min="6134" max="6134" width="13.5703125" style="265" customWidth="1"/>
    <col min="6135" max="6135" width="1.42578125" style="265" customWidth="1"/>
    <col min="6136" max="6136" width="26.85546875" style="265" customWidth="1"/>
    <col min="6137" max="6137" width="16.28515625" style="265" customWidth="1"/>
    <col min="6138" max="6138" width="8.7109375" style="265" customWidth="1"/>
    <col min="6139" max="6139" width="18.85546875" style="265" customWidth="1"/>
    <col min="6140" max="6141" width="0" style="265" hidden="1" customWidth="1"/>
    <col min="6142" max="6142" width="18.85546875" style="265" customWidth="1"/>
    <col min="6143" max="6143" width="19.5703125" style="265" customWidth="1"/>
    <col min="6144" max="6144" width="19" style="265" customWidth="1"/>
    <col min="6145" max="6145" width="18.7109375" style="265" customWidth="1"/>
    <col min="6146" max="6146" width="2.7109375" style="265" customWidth="1"/>
    <col min="6147" max="6147" width="20.42578125" style="265" customWidth="1"/>
    <col min="6148" max="6148" width="21.85546875" style="265" customWidth="1"/>
    <col min="6149" max="6149" width="16.7109375" style="265" customWidth="1"/>
    <col min="6150" max="6150" width="18.42578125" style="265" customWidth="1"/>
    <col min="6151" max="6151" width="16.28515625" style="265" customWidth="1"/>
    <col min="6152" max="6388" width="11.42578125" style="265"/>
    <col min="6389" max="6389" width="5.28515625" style="265" customWidth="1"/>
    <col min="6390" max="6390" width="13.5703125" style="265" customWidth="1"/>
    <col min="6391" max="6391" width="1.42578125" style="265" customWidth="1"/>
    <col min="6392" max="6392" width="26.85546875" style="265" customWidth="1"/>
    <col min="6393" max="6393" width="16.28515625" style="265" customWidth="1"/>
    <col min="6394" max="6394" width="8.7109375" style="265" customWidth="1"/>
    <col min="6395" max="6395" width="18.85546875" style="265" customWidth="1"/>
    <col min="6396" max="6397" width="0" style="265" hidden="1" customWidth="1"/>
    <col min="6398" max="6398" width="18.85546875" style="265" customWidth="1"/>
    <col min="6399" max="6399" width="19.5703125" style="265" customWidth="1"/>
    <col min="6400" max="6400" width="19" style="265" customWidth="1"/>
    <col min="6401" max="6401" width="18.7109375" style="265" customWidth="1"/>
    <col min="6402" max="6402" width="2.7109375" style="265" customWidth="1"/>
    <col min="6403" max="6403" width="20.42578125" style="265" customWidth="1"/>
    <col min="6404" max="6404" width="21.85546875" style="265" customWidth="1"/>
    <col min="6405" max="6405" width="16.7109375" style="265" customWidth="1"/>
    <col min="6406" max="6406" width="18.42578125" style="265" customWidth="1"/>
    <col min="6407" max="6407" width="16.28515625" style="265" customWidth="1"/>
    <col min="6408" max="6644" width="11.42578125" style="265"/>
    <col min="6645" max="6645" width="5.28515625" style="265" customWidth="1"/>
    <col min="6646" max="6646" width="13.5703125" style="265" customWidth="1"/>
    <col min="6647" max="6647" width="1.42578125" style="265" customWidth="1"/>
    <col min="6648" max="6648" width="26.85546875" style="265" customWidth="1"/>
    <col min="6649" max="6649" width="16.28515625" style="265" customWidth="1"/>
    <col min="6650" max="6650" width="8.7109375" style="265" customWidth="1"/>
    <col min="6651" max="6651" width="18.85546875" style="265" customWidth="1"/>
    <col min="6652" max="6653" width="0" style="265" hidden="1" customWidth="1"/>
    <col min="6654" max="6654" width="18.85546875" style="265" customWidth="1"/>
    <col min="6655" max="6655" width="19.5703125" style="265" customWidth="1"/>
    <col min="6656" max="6656" width="19" style="265" customWidth="1"/>
    <col min="6657" max="6657" width="18.7109375" style="265" customWidth="1"/>
    <col min="6658" max="6658" width="2.7109375" style="265" customWidth="1"/>
    <col min="6659" max="6659" width="20.42578125" style="265" customWidth="1"/>
    <col min="6660" max="6660" width="21.85546875" style="265" customWidth="1"/>
    <col min="6661" max="6661" width="16.7109375" style="265" customWidth="1"/>
    <col min="6662" max="6662" width="18.42578125" style="265" customWidth="1"/>
    <col min="6663" max="6663" width="16.28515625" style="265" customWidth="1"/>
    <col min="6664" max="6900" width="11.42578125" style="265"/>
    <col min="6901" max="6901" width="5.28515625" style="265" customWidth="1"/>
    <col min="6902" max="6902" width="13.5703125" style="265" customWidth="1"/>
    <col min="6903" max="6903" width="1.42578125" style="265" customWidth="1"/>
    <col min="6904" max="6904" width="26.85546875" style="265" customWidth="1"/>
    <col min="6905" max="6905" width="16.28515625" style="265" customWidth="1"/>
    <col min="6906" max="6906" width="8.7109375" style="265" customWidth="1"/>
    <col min="6907" max="6907" width="18.85546875" style="265" customWidth="1"/>
    <col min="6908" max="6909" width="0" style="265" hidden="1" customWidth="1"/>
    <col min="6910" max="6910" width="18.85546875" style="265" customWidth="1"/>
    <col min="6911" max="6911" width="19.5703125" style="265" customWidth="1"/>
    <col min="6912" max="6912" width="19" style="265" customWidth="1"/>
    <col min="6913" max="6913" width="18.7109375" style="265" customWidth="1"/>
    <col min="6914" max="6914" width="2.7109375" style="265" customWidth="1"/>
    <col min="6915" max="6915" width="20.42578125" style="265" customWidth="1"/>
    <col min="6916" max="6916" width="21.85546875" style="265" customWidth="1"/>
    <col min="6917" max="6917" width="16.7109375" style="265" customWidth="1"/>
    <col min="6918" max="6918" width="18.42578125" style="265" customWidth="1"/>
    <col min="6919" max="6919" width="16.28515625" style="265" customWidth="1"/>
    <col min="6920" max="7156" width="11.42578125" style="265"/>
    <col min="7157" max="7157" width="5.28515625" style="265" customWidth="1"/>
    <col min="7158" max="7158" width="13.5703125" style="265" customWidth="1"/>
    <col min="7159" max="7159" width="1.42578125" style="265" customWidth="1"/>
    <col min="7160" max="7160" width="26.85546875" style="265" customWidth="1"/>
    <col min="7161" max="7161" width="16.28515625" style="265" customWidth="1"/>
    <col min="7162" max="7162" width="8.7109375" style="265" customWidth="1"/>
    <col min="7163" max="7163" width="18.85546875" style="265" customWidth="1"/>
    <col min="7164" max="7165" width="0" style="265" hidden="1" customWidth="1"/>
    <col min="7166" max="7166" width="18.85546875" style="265" customWidth="1"/>
    <col min="7167" max="7167" width="19.5703125" style="265" customWidth="1"/>
    <col min="7168" max="7168" width="19" style="265" customWidth="1"/>
    <col min="7169" max="7169" width="18.7109375" style="265" customWidth="1"/>
    <col min="7170" max="7170" width="2.7109375" style="265" customWidth="1"/>
    <col min="7171" max="7171" width="20.42578125" style="265" customWidth="1"/>
    <col min="7172" max="7172" width="21.85546875" style="265" customWidth="1"/>
    <col min="7173" max="7173" width="16.7109375" style="265" customWidth="1"/>
    <col min="7174" max="7174" width="18.42578125" style="265" customWidth="1"/>
    <col min="7175" max="7175" width="16.28515625" style="265" customWidth="1"/>
    <col min="7176" max="7412" width="11.42578125" style="265"/>
    <col min="7413" max="7413" width="5.28515625" style="265" customWidth="1"/>
    <col min="7414" max="7414" width="13.5703125" style="265" customWidth="1"/>
    <col min="7415" max="7415" width="1.42578125" style="265" customWidth="1"/>
    <col min="7416" max="7416" width="26.85546875" style="265" customWidth="1"/>
    <col min="7417" max="7417" width="16.28515625" style="265" customWidth="1"/>
    <col min="7418" max="7418" width="8.7109375" style="265" customWidth="1"/>
    <col min="7419" max="7419" width="18.85546875" style="265" customWidth="1"/>
    <col min="7420" max="7421" width="0" style="265" hidden="1" customWidth="1"/>
    <col min="7422" max="7422" width="18.85546875" style="265" customWidth="1"/>
    <col min="7423" max="7423" width="19.5703125" style="265" customWidth="1"/>
    <col min="7424" max="7424" width="19" style="265" customWidth="1"/>
    <col min="7425" max="7425" width="18.7109375" style="265" customWidth="1"/>
    <col min="7426" max="7426" width="2.7109375" style="265" customWidth="1"/>
    <col min="7427" max="7427" width="20.42578125" style="265" customWidth="1"/>
    <col min="7428" max="7428" width="21.85546875" style="265" customWidth="1"/>
    <col min="7429" max="7429" width="16.7109375" style="265" customWidth="1"/>
    <col min="7430" max="7430" width="18.42578125" style="265" customWidth="1"/>
    <col min="7431" max="7431" width="16.28515625" style="265" customWidth="1"/>
    <col min="7432" max="7668" width="11.42578125" style="265"/>
    <col min="7669" max="7669" width="5.28515625" style="265" customWidth="1"/>
    <col min="7670" max="7670" width="13.5703125" style="265" customWidth="1"/>
    <col min="7671" max="7671" width="1.42578125" style="265" customWidth="1"/>
    <col min="7672" max="7672" width="26.85546875" style="265" customWidth="1"/>
    <col min="7673" max="7673" width="16.28515625" style="265" customWidth="1"/>
    <col min="7674" max="7674" width="8.7109375" style="265" customWidth="1"/>
    <col min="7675" max="7675" width="18.85546875" style="265" customWidth="1"/>
    <col min="7676" max="7677" width="0" style="265" hidden="1" customWidth="1"/>
    <col min="7678" max="7678" width="18.85546875" style="265" customWidth="1"/>
    <col min="7679" max="7679" width="19.5703125" style="265" customWidth="1"/>
    <col min="7680" max="7680" width="19" style="265" customWidth="1"/>
    <col min="7681" max="7681" width="18.7109375" style="265" customWidth="1"/>
    <col min="7682" max="7682" width="2.7109375" style="265" customWidth="1"/>
    <col min="7683" max="7683" width="20.42578125" style="265" customWidth="1"/>
    <col min="7684" max="7684" width="21.85546875" style="265" customWidth="1"/>
    <col min="7685" max="7685" width="16.7109375" style="265" customWidth="1"/>
    <col min="7686" max="7686" width="18.42578125" style="265" customWidth="1"/>
    <col min="7687" max="7687" width="16.28515625" style="265" customWidth="1"/>
    <col min="7688" max="7924" width="11.42578125" style="265"/>
    <col min="7925" max="7925" width="5.28515625" style="265" customWidth="1"/>
    <col min="7926" max="7926" width="13.5703125" style="265" customWidth="1"/>
    <col min="7927" max="7927" width="1.42578125" style="265" customWidth="1"/>
    <col min="7928" max="7928" width="26.85546875" style="265" customWidth="1"/>
    <col min="7929" max="7929" width="16.28515625" style="265" customWidth="1"/>
    <col min="7930" max="7930" width="8.7109375" style="265" customWidth="1"/>
    <col min="7931" max="7931" width="18.85546875" style="265" customWidth="1"/>
    <col min="7932" max="7933" width="0" style="265" hidden="1" customWidth="1"/>
    <col min="7934" max="7934" width="18.85546875" style="265" customWidth="1"/>
    <col min="7935" max="7935" width="19.5703125" style="265" customWidth="1"/>
    <col min="7936" max="7936" width="19" style="265" customWidth="1"/>
    <col min="7937" max="7937" width="18.7109375" style="265" customWidth="1"/>
    <col min="7938" max="7938" width="2.7109375" style="265" customWidth="1"/>
    <col min="7939" max="7939" width="20.42578125" style="265" customWidth="1"/>
    <col min="7940" max="7940" width="21.85546875" style="265" customWidth="1"/>
    <col min="7941" max="7941" width="16.7109375" style="265" customWidth="1"/>
    <col min="7942" max="7942" width="18.42578125" style="265" customWidth="1"/>
    <col min="7943" max="7943" width="16.28515625" style="265" customWidth="1"/>
    <col min="7944" max="8180" width="11.42578125" style="265"/>
    <col min="8181" max="8181" width="5.28515625" style="265" customWidth="1"/>
    <col min="8182" max="8182" width="13.5703125" style="265" customWidth="1"/>
    <col min="8183" max="8183" width="1.42578125" style="265" customWidth="1"/>
    <col min="8184" max="8184" width="26.85546875" style="265" customWidth="1"/>
    <col min="8185" max="8185" width="16.28515625" style="265" customWidth="1"/>
    <col min="8186" max="8186" width="8.7109375" style="265" customWidth="1"/>
    <col min="8187" max="8187" width="18.85546875" style="265" customWidth="1"/>
    <col min="8188" max="8189" width="0" style="265" hidden="1" customWidth="1"/>
    <col min="8190" max="8190" width="18.85546875" style="265" customWidth="1"/>
    <col min="8191" max="8191" width="19.5703125" style="265" customWidth="1"/>
    <col min="8192" max="8192" width="19" style="265" customWidth="1"/>
    <col min="8193" max="8193" width="18.7109375" style="265" customWidth="1"/>
    <col min="8194" max="8194" width="2.7109375" style="265" customWidth="1"/>
    <col min="8195" max="8195" width="20.42578125" style="265" customWidth="1"/>
    <col min="8196" max="8196" width="21.85546875" style="265" customWidth="1"/>
    <col min="8197" max="8197" width="16.7109375" style="265" customWidth="1"/>
    <col min="8198" max="8198" width="18.42578125" style="265" customWidth="1"/>
    <col min="8199" max="8199" width="16.28515625" style="265" customWidth="1"/>
    <col min="8200" max="8436" width="11.42578125" style="265"/>
    <col min="8437" max="8437" width="5.28515625" style="265" customWidth="1"/>
    <col min="8438" max="8438" width="13.5703125" style="265" customWidth="1"/>
    <col min="8439" max="8439" width="1.42578125" style="265" customWidth="1"/>
    <col min="8440" max="8440" width="26.85546875" style="265" customWidth="1"/>
    <col min="8441" max="8441" width="16.28515625" style="265" customWidth="1"/>
    <col min="8442" max="8442" width="8.7109375" style="265" customWidth="1"/>
    <col min="8443" max="8443" width="18.85546875" style="265" customWidth="1"/>
    <col min="8444" max="8445" width="0" style="265" hidden="1" customWidth="1"/>
    <col min="8446" max="8446" width="18.85546875" style="265" customWidth="1"/>
    <col min="8447" max="8447" width="19.5703125" style="265" customWidth="1"/>
    <col min="8448" max="8448" width="19" style="265" customWidth="1"/>
    <col min="8449" max="8449" width="18.7109375" style="265" customWidth="1"/>
    <col min="8450" max="8450" width="2.7109375" style="265" customWidth="1"/>
    <col min="8451" max="8451" width="20.42578125" style="265" customWidth="1"/>
    <col min="8452" max="8452" width="21.85546875" style="265" customWidth="1"/>
    <col min="8453" max="8453" width="16.7109375" style="265" customWidth="1"/>
    <col min="8454" max="8454" width="18.42578125" style="265" customWidth="1"/>
    <col min="8455" max="8455" width="16.28515625" style="265" customWidth="1"/>
    <col min="8456" max="8692" width="11.42578125" style="265"/>
    <col min="8693" max="8693" width="5.28515625" style="265" customWidth="1"/>
    <col min="8694" max="8694" width="13.5703125" style="265" customWidth="1"/>
    <col min="8695" max="8695" width="1.42578125" style="265" customWidth="1"/>
    <col min="8696" max="8696" width="26.85546875" style="265" customWidth="1"/>
    <col min="8697" max="8697" width="16.28515625" style="265" customWidth="1"/>
    <col min="8698" max="8698" width="8.7109375" style="265" customWidth="1"/>
    <col min="8699" max="8699" width="18.85546875" style="265" customWidth="1"/>
    <col min="8700" max="8701" width="0" style="265" hidden="1" customWidth="1"/>
    <col min="8702" max="8702" width="18.85546875" style="265" customWidth="1"/>
    <col min="8703" max="8703" width="19.5703125" style="265" customWidth="1"/>
    <col min="8704" max="8704" width="19" style="265" customWidth="1"/>
    <col min="8705" max="8705" width="18.7109375" style="265" customWidth="1"/>
    <col min="8706" max="8706" width="2.7109375" style="265" customWidth="1"/>
    <col min="8707" max="8707" width="20.42578125" style="265" customWidth="1"/>
    <col min="8708" max="8708" width="21.85546875" style="265" customWidth="1"/>
    <col min="8709" max="8709" width="16.7109375" style="265" customWidth="1"/>
    <col min="8710" max="8710" width="18.42578125" style="265" customWidth="1"/>
    <col min="8711" max="8711" width="16.28515625" style="265" customWidth="1"/>
    <col min="8712" max="8948" width="11.42578125" style="265"/>
    <col min="8949" max="8949" width="5.28515625" style="265" customWidth="1"/>
    <col min="8950" max="8950" width="13.5703125" style="265" customWidth="1"/>
    <col min="8951" max="8951" width="1.42578125" style="265" customWidth="1"/>
    <col min="8952" max="8952" width="26.85546875" style="265" customWidth="1"/>
    <col min="8953" max="8953" width="16.28515625" style="265" customWidth="1"/>
    <col min="8954" max="8954" width="8.7109375" style="265" customWidth="1"/>
    <col min="8955" max="8955" width="18.85546875" style="265" customWidth="1"/>
    <col min="8956" max="8957" width="0" style="265" hidden="1" customWidth="1"/>
    <col min="8958" max="8958" width="18.85546875" style="265" customWidth="1"/>
    <col min="8959" max="8959" width="19.5703125" style="265" customWidth="1"/>
    <col min="8960" max="8960" width="19" style="265" customWidth="1"/>
    <col min="8961" max="8961" width="18.7109375" style="265" customWidth="1"/>
    <col min="8962" max="8962" width="2.7109375" style="265" customWidth="1"/>
    <col min="8963" max="8963" width="20.42578125" style="265" customWidth="1"/>
    <col min="8964" max="8964" width="21.85546875" style="265" customWidth="1"/>
    <col min="8965" max="8965" width="16.7109375" style="265" customWidth="1"/>
    <col min="8966" max="8966" width="18.42578125" style="265" customWidth="1"/>
    <col min="8967" max="8967" width="16.28515625" style="265" customWidth="1"/>
    <col min="8968" max="9204" width="11.42578125" style="265"/>
    <col min="9205" max="9205" width="5.28515625" style="265" customWidth="1"/>
    <col min="9206" max="9206" width="13.5703125" style="265" customWidth="1"/>
    <col min="9207" max="9207" width="1.42578125" style="265" customWidth="1"/>
    <col min="9208" max="9208" width="26.85546875" style="265" customWidth="1"/>
    <col min="9209" max="9209" width="16.28515625" style="265" customWidth="1"/>
    <col min="9210" max="9210" width="8.7109375" style="265" customWidth="1"/>
    <col min="9211" max="9211" width="18.85546875" style="265" customWidth="1"/>
    <col min="9212" max="9213" width="0" style="265" hidden="1" customWidth="1"/>
    <col min="9214" max="9214" width="18.85546875" style="265" customWidth="1"/>
    <col min="9215" max="9215" width="19.5703125" style="265" customWidth="1"/>
    <col min="9216" max="9216" width="19" style="265" customWidth="1"/>
    <col min="9217" max="9217" width="18.7109375" style="265" customWidth="1"/>
    <col min="9218" max="9218" width="2.7109375" style="265" customWidth="1"/>
    <col min="9219" max="9219" width="20.42578125" style="265" customWidth="1"/>
    <col min="9220" max="9220" width="21.85546875" style="265" customWidth="1"/>
    <col min="9221" max="9221" width="16.7109375" style="265" customWidth="1"/>
    <col min="9222" max="9222" width="18.42578125" style="265" customWidth="1"/>
    <col min="9223" max="9223" width="16.28515625" style="265" customWidth="1"/>
    <col min="9224" max="9460" width="11.42578125" style="265"/>
    <col min="9461" max="9461" width="5.28515625" style="265" customWidth="1"/>
    <col min="9462" max="9462" width="13.5703125" style="265" customWidth="1"/>
    <col min="9463" max="9463" width="1.42578125" style="265" customWidth="1"/>
    <col min="9464" max="9464" width="26.85546875" style="265" customWidth="1"/>
    <col min="9465" max="9465" width="16.28515625" style="265" customWidth="1"/>
    <col min="9466" max="9466" width="8.7109375" style="265" customWidth="1"/>
    <col min="9467" max="9467" width="18.85546875" style="265" customWidth="1"/>
    <col min="9468" max="9469" width="0" style="265" hidden="1" customWidth="1"/>
    <col min="9470" max="9470" width="18.85546875" style="265" customWidth="1"/>
    <col min="9471" max="9471" width="19.5703125" style="265" customWidth="1"/>
    <col min="9472" max="9472" width="19" style="265" customWidth="1"/>
    <col min="9473" max="9473" width="18.7109375" style="265" customWidth="1"/>
    <col min="9474" max="9474" width="2.7109375" style="265" customWidth="1"/>
    <col min="9475" max="9475" width="20.42578125" style="265" customWidth="1"/>
    <col min="9476" max="9476" width="21.85546875" style="265" customWidth="1"/>
    <col min="9477" max="9477" width="16.7109375" style="265" customWidth="1"/>
    <col min="9478" max="9478" width="18.42578125" style="265" customWidth="1"/>
    <col min="9479" max="9479" width="16.28515625" style="265" customWidth="1"/>
    <col min="9480" max="9716" width="11.42578125" style="265"/>
    <col min="9717" max="9717" width="5.28515625" style="265" customWidth="1"/>
    <col min="9718" max="9718" width="13.5703125" style="265" customWidth="1"/>
    <col min="9719" max="9719" width="1.42578125" style="265" customWidth="1"/>
    <col min="9720" max="9720" width="26.85546875" style="265" customWidth="1"/>
    <col min="9721" max="9721" width="16.28515625" style="265" customWidth="1"/>
    <col min="9722" max="9722" width="8.7109375" style="265" customWidth="1"/>
    <col min="9723" max="9723" width="18.85546875" style="265" customWidth="1"/>
    <col min="9724" max="9725" width="0" style="265" hidden="1" customWidth="1"/>
    <col min="9726" max="9726" width="18.85546875" style="265" customWidth="1"/>
    <col min="9727" max="9727" width="19.5703125" style="265" customWidth="1"/>
    <col min="9728" max="9728" width="19" style="265" customWidth="1"/>
    <col min="9729" max="9729" width="18.7109375" style="265" customWidth="1"/>
    <col min="9730" max="9730" width="2.7109375" style="265" customWidth="1"/>
    <col min="9731" max="9731" width="20.42578125" style="265" customWidth="1"/>
    <col min="9732" max="9732" width="21.85546875" style="265" customWidth="1"/>
    <col min="9733" max="9733" width="16.7109375" style="265" customWidth="1"/>
    <col min="9734" max="9734" width="18.42578125" style="265" customWidth="1"/>
    <col min="9735" max="9735" width="16.28515625" style="265" customWidth="1"/>
    <col min="9736" max="9972" width="11.42578125" style="265"/>
    <col min="9973" max="9973" width="5.28515625" style="265" customWidth="1"/>
    <col min="9974" max="9974" width="13.5703125" style="265" customWidth="1"/>
    <col min="9975" max="9975" width="1.42578125" style="265" customWidth="1"/>
    <col min="9976" max="9976" width="26.85546875" style="265" customWidth="1"/>
    <col min="9977" max="9977" width="16.28515625" style="265" customWidth="1"/>
    <col min="9978" max="9978" width="8.7109375" style="265" customWidth="1"/>
    <col min="9979" max="9979" width="18.85546875" style="265" customWidth="1"/>
    <col min="9980" max="9981" width="0" style="265" hidden="1" customWidth="1"/>
    <col min="9982" max="9982" width="18.85546875" style="265" customWidth="1"/>
    <col min="9983" max="9983" width="19.5703125" style="265" customWidth="1"/>
    <col min="9984" max="9984" width="19" style="265" customWidth="1"/>
    <col min="9985" max="9985" width="18.7109375" style="265" customWidth="1"/>
    <col min="9986" max="9986" width="2.7109375" style="265" customWidth="1"/>
    <col min="9987" max="9987" width="20.42578125" style="265" customWidth="1"/>
    <col min="9988" max="9988" width="21.85546875" style="265" customWidth="1"/>
    <col min="9989" max="9989" width="16.7109375" style="265" customWidth="1"/>
    <col min="9990" max="9990" width="18.42578125" style="265" customWidth="1"/>
    <col min="9991" max="9991" width="16.28515625" style="265" customWidth="1"/>
    <col min="9992" max="10228" width="11.42578125" style="265"/>
    <col min="10229" max="10229" width="5.28515625" style="265" customWidth="1"/>
    <col min="10230" max="10230" width="13.5703125" style="265" customWidth="1"/>
    <col min="10231" max="10231" width="1.42578125" style="265" customWidth="1"/>
    <col min="10232" max="10232" width="26.85546875" style="265" customWidth="1"/>
    <col min="10233" max="10233" width="16.28515625" style="265" customWidth="1"/>
    <col min="10234" max="10234" width="8.7109375" style="265" customWidth="1"/>
    <col min="10235" max="10235" width="18.85546875" style="265" customWidth="1"/>
    <col min="10236" max="10237" width="0" style="265" hidden="1" customWidth="1"/>
    <col min="10238" max="10238" width="18.85546875" style="265" customWidth="1"/>
    <col min="10239" max="10239" width="19.5703125" style="265" customWidth="1"/>
    <col min="10240" max="10240" width="19" style="265" customWidth="1"/>
    <col min="10241" max="10241" width="18.7109375" style="265" customWidth="1"/>
    <col min="10242" max="10242" width="2.7109375" style="265" customWidth="1"/>
    <col min="10243" max="10243" width="20.42578125" style="265" customWidth="1"/>
    <col min="10244" max="10244" width="21.85546875" style="265" customWidth="1"/>
    <col min="10245" max="10245" width="16.7109375" style="265" customWidth="1"/>
    <col min="10246" max="10246" width="18.42578125" style="265" customWidth="1"/>
    <col min="10247" max="10247" width="16.28515625" style="265" customWidth="1"/>
    <col min="10248" max="10484" width="11.42578125" style="265"/>
    <col min="10485" max="10485" width="5.28515625" style="265" customWidth="1"/>
    <col min="10486" max="10486" width="13.5703125" style="265" customWidth="1"/>
    <col min="10487" max="10487" width="1.42578125" style="265" customWidth="1"/>
    <col min="10488" max="10488" width="26.85546875" style="265" customWidth="1"/>
    <col min="10489" max="10489" width="16.28515625" style="265" customWidth="1"/>
    <col min="10490" max="10490" width="8.7109375" style="265" customWidth="1"/>
    <col min="10491" max="10491" width="18.85546875" style="265" customWidth="1"/>
    <col min="10492" max="10493" width="0" style="265" hidden="1" customWidth="1"/>
    <col min="10494" max="10494" width="18.85546875" style="265" customWidth="1"/>
    <col min="10495" max="10495" width="19.5703125" style="265" customWidth="1"/>
    <col min="10496" max="10496" width="19" style="265" customWidth="1"/>
    <col min="10497" max="10497" width="18.7109375" style="265" customWidth="1"/>
    <col min="10498" max="10498" width="2.7109375" style="265" customWidth="1"/>
    <col min="10499" max="10499" width="20.42578125" style="265" customWidth="1"/>
    <col min="10500" max="10500" width="21.85546875" style="265" customWidth="1"/>
    <col min="10501" max="10501" width="16.7109375" style="265" customWidth="1"/>
    <col min="10502" max="10502" width="18.42578125" style="265" customWidth="1"/>
    <col min="10503" max="10503" width="16.28515625" style="265" customWidth="1"/>
    <col min="10504" max="10740" width="11.42578125" style="265"/>
    <col min="10741" max="10741" width="5.28515625" style="265" customWidth="1"/>
    <col min="10742" max="10742" width="13.5703125" style="265" customWidth="1"/>
    <col min="10743" max="10743" width="1.42578125" style="265" customWidth="1"/>
    <col min="10744" max="10744" width="26.85546875" style="265" customWidth="1"/>
    <col min="10745" max="10745" width="16.28515625" style="265" customWidth="1"/>
    <col min="10746" max="10746" width="8.7109375" style="265" customWidth="1"/>
    <col min="10747" max="10747" width="18.85546875" style="265" customWidth="1"/>
    <col min="10748" max="10749" width="0" style="265" hidden="1" customWidth="1"/>
    <col min="10750" max="10750" width="18.85546875" style="265" customWidth="1"/>
    <col min="10751" max="10751" width="19.5703125" style="265" customWidth="1"/>
    <col min="10752" max="10752" width="19" style="265" customWidth="1"/>
    <col min="10753" max="10753" width="18.7109375" style="265" customWidth="1"/>
    <col min="10754" max="10754" width="2.7109375" style="265" customWidth="1"/>
    <col min="10755" max="10755" width="20.42578125" style="265" customWidth="1"/>
    <col min="10756" max="10756" width="21.85546875" style="265" customWidth="1"/>
    <col min="10757" max="10757" width="16.7109375" style="265" customWidth="1"/>
    <col min="10758" max="10758" width="18.42578125" style="265" customWidth="1"/>
    <col min="10759" max="10759" width="16.28515625" style="265" customWidth="1"/>
    <col min="10760" max="10996" width="11.42578125" style="265"/>
    <col min="10997" max="10997" width="5.28515625" style="265" customWidth="1"/>
    <col min="10998" max="10998" width="13.5703125" style="265" customWidth="1"/>
    <col min="10999" max="10999" width="1.42578125" style="265" customWidth="1"/>
    <col min="11000" max="11000" width="26.85546875" style="265" customWidth="1"/>
    <col min="11001" max="11001" width="16.28515625" style="265" customWidth="1"/>
    <col min="11002" max="11002" width="8.7109375" style="265" customWidth="1"/>
    <col min="11003" max="11003" width="18.85546875" style="265" customWidth="1"/>
    <col min="11004" max="11005" width="0" style="265" hidden="1" customWidth="1"/>
    <col min="11006" max="11006" width="18.85546875" style="265" customWidth="1"/>
    <col min="11007" max="11007" width="19.5703125" style="265" customWidth="1"/>
    <col min="11008" max="11008" width="19" style="265" customWidth="1"/>
    <col min="11009" max="11009" width="18.7109375" style="265" customWidth="1"/>
    <col min="11010" max="11010" width="2.7109375" style="265" customWidth="1"/>
    <col min="11011" max="11011" width="20.42578125" style="265" customWidth="1"/>
    <col min="11012" max="11012" width="21.85546875" style="265" customWidth="1"/>
    <col min="11013" max="11013" width="16.7109375" style="265" customWidth="1"/>
    <col min="11014" max="11014" width="18.42578125" style="265" customWidth="1"/>
    <col min="11015" max="11015" width="16.28515625" style="265" customWidth="1"/>
    <col min="11016" max="11252" width="11.42578125" style="265"/>
    <col min="11253" max="11253" width="5.28515625" style="265" customWidth="1"/>
    <col min="11254" max="11254" width="13.5703125" style="265" customWidth="1"/>
    <col min="11255" max="11255" width="1.42578125" style="265" customWidth="1"/>
    <col min="11256" max="11256" width="26.85546875" style="265" customWidth="1"/>
    <col min="11257" max="11257" width="16.28515625" style="265" customWidth="1"/>
    <col min="11258" max="11258" width="8.7109375" style="265" customWidth="1"/>
    <col min="11259" max="11259" width="18.85546875" style="265" customWidth="1"/>
    <col min="11260" max="11261" width="0" style="265" hidden="1" customWidth="1"/>
    <col min="11262" max="11262" width="18.85546875" style="265" customWidth="1"/>
    <col min="11263" max="11263" width="19.5703125" style="265" customWidth="1"/>
    <col min="11264" max="11264" width="19" style="265" customWidth="1"/>
    <col min="11265" max="11265" width="18.7109375" style="265" customWidth="1"/>
    <col min="11266" max="11266" width="2.7109375" style="265" customWidth="1"/>
    <col min="11267" max="11267" width="20.42578125" style="265" customWidth="1"/>
    <col min="11268" max="11268" width="21.85546875" style="265" customWidth="1"/>
    <col min="11269" max="11269" width="16.7109375" style="265" customWidth="1"/>
    <col min="11270" max="11270" width="18.42578125" style="265" customWidth="1"/>
    <col min="11271" max="11271" width="16.28515625" style="265" customWidth="1"/>
    <col min="11272" max="11508" width="11.42578125" style="265"/>
    <col min="11509" max="11509" width="5.28515625" style="265" customWidth="1"/>
    <col min="11510" max="11510" width="13.5703125" style="265" customWidth="1"/>
    <col min="11511" max="11511" width="1.42578125" style="265" customWidth="1"/>
    <col min="11512" max="11512" width="26.85546875" style="265" customWidth="1"/>
    <col min="11513" max="11513" width="16.28515625" style="265" customWidth="1"/>
    <col min="11514" max="11514" width="8.7109375" style="265" customWidth="1"/>
    <col min="11515" max="11515" width="18.85546875" style="265" customWidth="1"/>
    <col min="11516" max="11517" width="0" style="265" hidden="1" customWidth="1"/>
    <col min="11518" max="11518" width="18.85546875" style="265" customWidth="1"/>
    <col min="11519" max="11519" width="19.5703125" style="265" customWidth="1"/>
    <col min="11520" max="11520" width="19" style="265" customWidth="1"/>
    <col min="11521" max="11521" width="18.7109375" style="265" customWidth="1"/>
    <col min="11522" max="11522" width="2.7109375" style="265" customWidth="1"/>
    <col min="11523" max="11523" width="20.42578125" style="265" customWidth="1"/>
    <col min="11524" max="11524" width="21.85546875" style="265" customWidth="1"/>
    <col min="11525" max="11525" width="16.7109375" style="265" customWidth="1"/>
    <col min="11526" max="11526" width="18.42578125" style="265" customWidth="1"/>
    <col min="11527" max="11527" width="16.28515625" style="265" customWidth="1"/>
    <col min="11528" max="11764" width="11.42578125" style="265"/>
    <col min="11765" max="11765" width="5.28515625" style="265" customWidth="1"/>
    <col min="11766" max="11766" width="13.5703125" style="265" customWidth="1"/>
    <col min="11767" max="11767" width="1.42578125" style="265" customWidth="1"/>
    <col min="11768" max="11768" width="26.85546875" style="265" customWidth="1"/>
    <col min="11769" max="11769" width="16.28515625" style="265" customWidth="1"/>
    <col min="11770" max="11770" width="8.7109375" style="265" customWidth="1"/>
    <col min="11771" max="11771" width="18.85546875" style="265" customWidth="1"/>
    <col min="11772" max="11773" width="0" style="265" hidden="1" customWidth="1"/>
    <col min="11774" max="11774" width="18.85546875" style="265" customWidth="1"/>
    <col min="11775" max="11775" width="19.5703125" style="265" customWidth="1"/>
    <col min="11776" max="11776" width="19" style="265" customWidth="1"/>
    <col min="11777" max="11777" width="18.7109375" style="265" customWidth="1"/>
    <col min="11778" max="11778" width="2.7109375" style="265" customWidth="1"/>
    <col min="11779" max="11779" width="20.42578125" style="265" customWidth="1"/>
    <col min="11780" max="11780" width="21.85546875" style="265" customWidth="1"/>
    <col min="11781" max="11781" width="16.7109375" style="265" customWidth="1"/>
    <col min="11782" max="11782" width="18.42578125" style="265" customWidth="1"/>
    <col min="11783" max="11783" width="16.28515625" style="265" customWidth="1"/>
    <col min="11784" max="12020" width="11.42578125" style="265"/>
    <col min="12021" max="12021" width="5.28515625" style="265" customWidth="1"/>
    <col min="12022" max="12022" width="13.5703125" style="265" customWidth="1"/>
    <col min="12023" max="12023" width="1.42578125" style="265" customWidth="1"/>
    <col min="12024" max="12024" width="26.85546875" style="265" customWidth="1"/>
    <col min="12025" max="12025" width="16.28515625" style="265" customWidth="1"/>
    <col min="12026" max="12026" width="8.7109375" style="265" customWidth="1"/>
    <col min="12027" max="12027" width="18.85546875" style="265" customWidth="1"/>
    <col min="12028" max="12029" width="0" style="265" hidden="1" customWidth="1"/>
    <col min="12030" max="12030" width="18.85546875" style="265" customWidth="1"/>
    <col min="12031" max="12031" width="19.5703125" style="265" customWidth="1"/>
    <col min="12032" max="12032" width="19" style="265" customWidth="1"/>
    <col min="12033" max="12033" width="18.7109375" style="265" customWidth="1"/>
    <col min="12034" max="12034" width="2.7109375" style="265" customWidth="1"/>
    <col min="12035" max="12035" width="20.42578125" style="265" customWidth="1"/>
    <col min="12036" max="12036" width="21.85546875" style="265" customWidth="1"/>
    <col min="12037" max="12037" width="16.7109375" style="265" customWidth="1"/>
    <col min="12038" max="12038" width="18.42578125" style="265" customWidth="1"/>
    <col min="12039" max="12039" width="16.28515625" style="265" customWidth="1"/>
    <col min="12040" max="12276" width="11.42578125" style="265"/>
    <col min="12277" max="12277" width="5.28515625" style="265" customWidth="1"/>
    <col min="12278" max="12278" width="13.5703125" style="265" customWidth="1"/>
    <col min="12279" max="12279" width="1.42578125" style="265" customWidth="1"/>
    <col min="12280" max="12280" width="26.85546875" style="265" customWidth="1"/>
    <col min="12281" max="12281" width="16.28515625" style="265" customWidth="1"/>
    <col min="12282" max="12282" width="8.7109375" style="265" customWidth="1"/>
    <col min="12283" max="12283" width="18.85546875" style="265" customWidth="1"/>
    <col min="12284" max="12285" width="0" style="265" hidden="1" customWidth="1"/>
    <col min="12286" max="12286" width="18.85546875" style="265" customWidth="1"/>
    <col min="12287" max="12287" width="19.5703125" style="265" customWidth="1"/>
    <col min="12288" max="12288" width="19" style="265" customWidth="1"/>
    <col min="12289" max="12289" width="18.7109375" style="265" customWidth="1"/>
    <col min="12290" max="12290" width="2.7109375" style="265" customWidth="1"/>
    <col min="12291" max="12291" width="20.42578125" style="265" customWidth="1"/>
    <col min="12292" max="12292" width="21.85546875" style="265" customWidth="1"/>
    <col min="12293" max="12293" width="16.7109375" style="265" customWidth="1"/>
    <col min="12294" max="12294" width="18.42578125" style="265" customWidth="1"/>
    <col min="12295" max="12295" width="16.28515625" style="265" customWidth="1"/>
    <col min="12296" max="12532" width="11.42578125" style="265"/>
    <col min="12533" max="12533" width="5.28515625" style="265" customWidth="1"/>
    <col min="12534" max="12534" width="13.5703125" style="265" customWidth="1"/>
    <col min="12535" max="12535" width="1.42578125" style="265" customWidth="1"/>
    <col min="12536" max="12536" width="26.85546875" style="265" customWidth="1"/>
    <col min="12537" max="12537" width="16.28515625" style="265" customWidth="1"/>
    <col min="12538" max="12538" width="8.7109375" style="265" customWidth="1"/>
    <col min="12539" max="12539" width="18.85546875" style="265" customWidth="1"/>
    <col min="12540" max="12541" width="0" style="265" hidden="1" customWidth="1"/>
    <col min="12542" max="12542" width="18.85546875" style="265" customWidth="1"/>
    <col min="12543" max="12543" width="19.5703125" style="265" customWidth="1"/>
    <col min="12544" max="12544" width="19" style="265" customWidth="1"/>
    <col min="12545" max="12545" width="18.7109375" style="265" customWidth="1"/>
    <col min="12546" max="12546" width="2.7109375" style="265" customWidth="1"/>
    <col min="12547" max="12547" width="20.42578125" style="265" customWidth="1"/>
    <col min="12548" max="12548" width="21.85546875" style="265" customWidth="1"/>
    <col min="12549" max="12549" width="16.7109375" style="265" customWidth="1"/>
    <col min="12550" max="12550" width="18.42578125" style="265" customWidth="1"/>
    <col min="12551" max="12551" width="16.28515625" style="265" customWidth="1"/>
    <col min="12552" max="12788" width="11.42578125" style="265"/>
    <col min="12789" max="12789" width="5.28515625" style="265" customWidth="1"/>
    <col min="12790" max="12790" width="13.5703125" style="265" customWidth="1"/>
    <col min="12791" max="12791" width="1.42578125" style="265" customWidth="1"/>
    <col min="12792" max="12792" width="26.85546875" style="265" customWidth="1"/>
    <col min="12793" max="12793" width="16.28515625" style="265" customWidth="1"/>
    <col min="12794" max="12794" width="8.7109375" style="265" customWidth="1"/>
    <col min="12795" max="12795" width="18.85546875" style="265" customWidth="1"/>
    <col min="12796" max="12797" width="0" style="265" hidden="1" customWidth="1"/>
    <col min="12798" max="12798" width="18.85546875" style="265" customWidth="1"/>
    <col min="12799" max="12799" width="19.5703125" style="265" customWidth="1"/>
    <col min="12800" max="12800" width="19" style="265" customWidth="1"/>
    <col min="12801" max="12801" width="18.7109375" style="265" customWidth="1"/>
    <col min="12802" max="12802" width="2.7109375" style="265" customWidth="1"/>
    <col min="12803" max="12803" width="20.42578125" style="265" customWidth="1"/>
    <col min="12804" max="12804" width="21.85546875" style="265" customWidth="1"/>
    <col min="12805" max="12805" width="16.7109375" style="265" customWidth="1"/>
    <col min="12806" max="12806" width="18.42578125" style="265" customWidth="1"/>
    <col min="12807" max="12807" width="16.28515625" style="265" customWidth="1"/>
    <col min="12808" max="13044" width="11.42578125" style="265"/>
    <col min="13045" max="13045" width="5.28515625" style="265" customWidth="1"/>
    <col min="13046" max="13046" width="13.5703125" style="265" customWidth="1"/>
    <col min="13047" max="13047" width="1.42578125" style="265" customWidth="1"/>
    <col min="13048" max="13048" width="26.85546875" style="265" customWidth="1"/>
    <col min="13049" max="13049" width="16.28515625" style="265" customWidth="1"/>
    <col min="13050" max="13050" width="8.7109375" style="265" customWidth="1"/>
    <col min="13051" max="13051" width="18.85546875" style="265" customWidth="1"/>
    <col min="13052" max="13053" width="0" style="265" hidden="1" customWidth="1"/>
    <col min="13054" max="13054" width="18.85546875" style="265" customWidth="1"/>
    <col min="13055" max="13055" width="19.5703125" style="265" customWidth="1"/>
    <col min="13056" max="13056" width="19" style="265" customWidth="1"/>
    <col min="13057" max="13057" width="18.7109375" style="265" customWidth="1"/>
    <col min="13058" max="13058" width="2.7109375" style="265" customWidth="1"/>
    <col min="13059" max="13059" width="20.42578125" style="265" customWidth="1"/>
    <col min="13060" max="13060" width="21.85546875" style="265" customWidth="1"/>
    <col min="13061" max="13061" width="16.7109375" style="265" customWidth="1"/>
    <col min="13062" max="13062" width="18.42578125" style="265" customWidth="1"/>
    <col min="13063" max="13063" width="16.28515625" style="265" customWidth="1"/>
    <col min="13064" max="13300" width="11.42578125" style="265"/>
    <col min="13301" max="13301" width="5.28515625" style="265" customWidth="1"/>
    <col min="13302" max="13302" width="13.5703125" style="265" customWidth="1"/>
    <col min="13303" max="13303" width="1.42578125" style="265" customWidth="1"/>
    <col min="13304" max="13304" width="26.85546875" style="265" customWidth="1"/>
    <col min="13305" max="13305" width="16.28515625" style="265" customWidth="1"/>
    <col min="13306" max="13306" width="8.7109375" style="265" customWidth="1"/>
    <col min="13307" max="13307" width="18.85546875" style="265" customWidth="1"/>
    <col min="13308" max="13309" width="0" style="265" hidden="1" customWidth="1"/>
    <col min="13310" max="13310" width="18.85546875" style="265" customWidth="1"/>
    <col min="13311" max="13311" width="19.5703125" style="265" customWidth="1"/>
    <col min="13312" max="13312" width="19" style="265" customWidth="1"/>
    <col min="13313" max="13313" width="18.7109375" style="265" customWidth="1"/>
    <col min="13314" max="13314" width="2.7109375" style="265" customWidth="1"/>
    <col min="13315" max="13315" width="20.42578125" style="265" customWidth="1"/>
    <col min="13316" max="13316" width="21.85546875" style="265" customWidth="1"/>
    <col min="13317" max="13317" width="16.7109375" style="265" customWidth="1"/>
    <col min="13318" max="13318" width="18.42578125" style="265" customWidth="1"/>
    <col min="13319" max="13319" width="16.28515625" style="265" customWidth="1"/>
    <col min="13320" max="13556" width="11.42578125" style="265"/>
    <col min="13557" max="13557" width="5.28515625" style="265" customWidth="1"/>
    <col min="13558" max="13558" width="13.5703125" style="265" customWidth="1"/>
    <col min="13559" max="13559" width="1.42578125" style="265" customWidth="1"/>
    <col min="13560" max="13560" width="26.85546875" style="265" customWidth="1"/>
    <col min="13561" max="13561" width="16.28515625" style="265" customWidth="1"/>
    <col min="13562" max="13562" width="8.7109375" style="265" customWidth="1"/>
    <col min="13563" max="13563" width="18.85546875" style="265" customWidth="1"/>
    <col min="13564" max="13565" width="0" style="265" hidden="1" customWidth="1"/>
    <col min="13566" max="13566" width="18.85546875" style="265" customWidth="1"/>
    <col min="13567" max="13567" width="19.5703125" style="265" customWidth="1"/>
    <col min="13568" max="13568" width="19" style="265" customWidth="1"/>
    <col min="13569" max="13569" width="18.7109375" style="265" customWidth="1"/>
    <col min="13570" max="13570" width="2.7109375" style="265" customWidth="1"/>
    <col min="13571" max="13571" width="20.42578125" style="265" customWidth="1"/>
    <col min="13572" max="13572" width="21.85546875" style="265" customWidth="1"/>
    <col min="13573" max="13573" width="16.7109375" style="265" customWidth="1"/>
    <col min="13574" max="13574" width="18.42578125" style="265" customWidth="1"/>
    <col min="13575" max="13575" width="16.28515625" style="265" customWidth="1"/>
    <col min="13576" max="13812" width="11.42578125" style="265"/>
    <col min="13813" max="13813" width="5.28515625" style="265" customWidth="1"/>
    <col min="13814" max="13814" width="13.5703125" style="265" customWidth="1"/>
    <col min="13815" max="13815" width="1.42578125" style="265" customWidth="1"/>
    <col min="13816" max="13816" width="26.85546875" style="265" customWidth="1"/>
    <col min="13817" max="13817" width="16.28515625" style="265" customWidth="1"/>
    <col min="13818" max="13818" width="8.7109375" style="265" customWidth="1"/>
    <col min="13819" max="13819" width="18.85546875" style="265" customWidth="1"/>
    <col min="13820" max="13821" width="0" style="265" hidden="1" customWidth="1"/>
    <col min="13822" max="13822" width="18.85546875" style="265" customWidth="1"/>
    <col min="13823" max="13823" width="19.5703125" style="265" customWidth="1"/>
    <col min="13824" max="13824" width="19" style="265" customWidth="1"/>
    <col min="13825" max="13825" width="18.7109375" style="265" customWidth="1"/>
    <col min="13826" max="13826" width="2.7109375" style="265" customWidth="1"/>
    <col min="13827" max="13827" width="20.42578125" style="265" customWidth="1"/>
    <col min="13828" max="13828" width="21.85546875" style="265" customWidth="1"/>
    <col min="13829" max="13829" width="16.7109375" style="265" customWidth="1"/>
    <col min="13830" max="13830" width="18.42578125" style="265" customWidth="1"/>
    <col min="13831" max="13831" width="16.28515625" style="265" customWidth="1"/>
    <col min="13832" max="14068" width="11.42578125" style="265"/>
    <col min="14069" max="14069" width="5.28515625" style="265" customWidth="1"/>
    <col min="14070" max="14070" width="13.5703125" style="265" customWidth="1"/>
    <col min="14071" max="14071" width="1.42578125" style="265" customWidth="1"/>
    <col min="14072" max="14072" width="26.85546875" style="265" customWidth="1"/>
    <col min="14073" max="14073" width="16.28515625" style="265" customWidth="1"/>
    <col min="14074" max="14074" width="8.7109375" style="265" customWidth="1"/>
    <col min="14075" max="14075" width="18.85546875" style="265" customWidth="1"/>
    <col min="14076" max="14077" width="0" style="265" hidden="1" customWidth="1"/>
    <col min="14078" max="14078" width="18.85546875" style="265" customWidth="1"/>
    <col min="14079" max="14079" width="19.5703125" style="265" customWidth="1"/>
    <col min="14080" max="14080" width="19" style="265" customWidth="1"/>
    <col min="14081" max="14081" width="18.7109375" style="265" customWidth="1"/>
    <col min="14082" max="14082" width="2.7109375" style="265" customWidth="1"/>
    <col min="14083" max="14083" width="20.42578125" style="265" customWidth="1"/>
    <col min="14084" max="14084" width="21.85546875" style="265" customWidth="1"/>
    <col min="14085" max="14085" width="16.7109375" style="265" customWidth="1"/>
    <col min="14086" max="14086" width="18.42578125" style="265" customWidth="1"/>
    <col min="14087" max="14087" width="16.28515625" style="265" customWidth="1"/>
    <col min="14088" max="14324" width="11.42578125" style="265"/>
    <col min="14325" max="14325" width="5.28515625" style="265" customWidth="1"/>
    <col min="14326" max="14326" width="13.5703125" style="265" customWidth="1"/>
    <col min="14327" max="14327" width="1.42578125" style="265" customWidth="1"/>
    <col min="14328" max="14328" width="26.85546875" style="265" customWidth="1"/>
    <col min="14329" max="14329" width="16.28515625" style="265" customWidth="1"/>
    <col min="14330" max="14330" width="8.7109375" style="265" customWidth="1"/>
    <col min="14331" max="14331" width="18.85546875" style="265" customWidth="1"/>
    <col min="14332" max="14333" width="0" style="265" hidden="1" customWidth="1"/>
    <col min="14334" max="14334" width="18.85546875" style="265" customWidth="1"/>
    <col min="14335" max="14335" width="19.5703125" style="265" customWidth="1"/>
    <col min="14336" max="14336" width="19" style="265" customWidth="1"/>
    <col min="14337" max="14337" width="18.7109375" style="265" customWidth="1"/>
    <col min="14338" max="14338" width="2.7109375" style="265" customWidth="1"/>
    <col min="14339" max="14339" width="20.42578125" style="265" customWidth="1"/>
    <col min="14340" max="14340" width="21.85546875" style="265" customWidth="1"/>
    <col min="14341" max="14341" width="16.7109375" style="265" customWidth="1"/>
    <col min="14342" max="14342" width="18.42578125" style="265" customWidth="1"/>
    <col min="14343" max="14343" width="16.28515625" style="265" customWidth="1"/>
    <col min="14344" max="14580" width="11.42578125" style="265"/>
    <col min="14581" max="14581" width="5.28515625" style="265" customWidth="1"/>
    <col min="14582" max="14582" width="13.5703125" style="265" customWidth="1"/>
    <col min="14583" max="14583" width="1.42578125" style="265" customWidth="1"/>
    <col min="14584" max="14584" width="26.85546875" style="265" customWidth="1"/>
    <col min="14585" max="14585" width="16.28515625" style="265" customWidth="1"/>
    <col min="14586" max="14586" width="8.7109375" style="265" customWidth="1"/>
    <col min="14587" max="14587" width="18.85546875" style="265" customWidth="1"/>
    <col min="14588" max="14589" width="0" style="265" hidden="1" customWidth="1"/>
    <col min="14590" max="14590" width="18.85546875" style="265" customWidth="1"/>
    <col min="14591" max="14591" width="19.5703125" style="265" customWidth="1"/>
    <col min="14592" max="14592" width="19" style="265" customWidth="1"/>
    <col min="14593" max="14593" width="18.7109375" style="265" customWidth="1"/>
    <col min="14594" max="14594" width="2.7109375" style="265" customWidth="1"/>
    <col min="14595" max="14595" width="20.42578125" style="265" customWidth="1"/>
    <col min="14596" max="14596" width="21.85546875" style="265" customWidth="1"/>
    <col min="14597" max="14597" width="16.7109375" style="265" customWidth="1"/>
    <col min="14598" max="14598" width="18.42578125" style="265" customWidth="1"/>
    <col min="14599" max="14599" width="16.28515625" style="265" customWidth="1"/>
    <col min="14600" max="14836" width="11.42578125" style="265"/>
    <col min="14837" max="14837" width="5.28515625" style="265" customWidth="1"/>
    <col min="14838" max="14838" width="13.5703125" style="265" customWidth="1"/>
    <col min="14839" max="14839" width="1.42578125" style="265" customWidth="1"/>
    <col min="14840" max="14840" width="26.85546875" style="265" customWidth="1"/>
    <col min="14841" max="14841" width="16.28515625" style="265" customWidth="1"/>
    <col min="14842" max="14842" width="8.7109375" style="265" customWidth="1"/>
    <col min="14843" max="14843" width="18.85546875" style="265" customWidth="1"/>
    <col min="14844" max="14845" width="0" style="265" hidden="1" customWidth="1"/>
    <col min="14846" max="14846" width="18.85546875" style="265" customWidth="1"/>
    <col min="14847" max="14847" width="19.5703125" style="265" customWidth="1"/>
    <col min="14848" max="14848" width="19" style="265" customWidth="1"/>
    <col min="14849" max="14849" width="18.7109375" style="265" customWidth="1"/>
    <col min="14850" max="14850" width="2.7109375" style="265" customWidth="1"/>
    <col min="14851" max="14851" width="20.42578125" style="265" customWidth="1"/>
    <col min="14852" max="14852" width="21.85546875" style="265" customWidth="1"/>
    <col min="14853" max="14853" width="16.7109375" style="265" customWidth="1"/>
    <col min="14854" max="14854" width="18.42578125" style="265" customWidth="1"/>
    <col min="14855" max="14855" width="16.28515625" style="265" customWidth="1"/>
    <col min="14856" max="15092" width="11.42578125" style="265"/>
    <col min="15093" max="15093" width="5.28515625" style="265" customWidth="1"/>
    <col min="15094" max="15094" width="13.5703125" style="265" customWidth="1"/>
    <col min="15095" max="15095" width="1.42578125" style="265" customWidth="1"/>
    <col min="15096" max="15096" width="26.85546875" style="265" customWidth="1"/>
    <col min="15097" max="15097" width="16.28515625" style="265" customWidth="1"/>
    <col min="15098" max="15098" width="8.7109375" style="265" customWidth="1"/>
    <col min="15099" max="15099" width="18.85546875" style="265" customWidth="1"/>
    <col min="15100" max="15101" width="0" style="265" hidden="1" customWidth="1"/>
    <col min="15102" max="15102" width="18.85546875" style="265" customWidth="1"/>
    <col min="15103" max="15103" width="19.5703125" style="265" customWidth="1"/>
    <col min="15104" max="15104" width="19" style="265" customWidth="1"/>
    <col min="15105" max="15105" width="18.7109375" style="265" customWidth="1"/>
    <col min="15106" max="15106" width="2.7109375" style="265" customWidth="1"/>
    <col min="15107" max="15107" width="20.42578125" style="265" customWidth="1"/>
    <col min="15108" max="15108" width="21.85546875" style="265" customWidth="1"/>
    <col min="15109" max="15109" width="16.7109375" style="265" customWidth="1"/>
    <col min="15110" max="15110" width="18.42578125" style="265" customWidth="1"/>
    <col min="15111" max="15111" width="16.28515625" style="265" customWidth="1"/>
    <col min="15112" max="15348" width="11.42578125" style="265"/>
    <col min="15349" max="15349" width="5.28515625" style="265" customWidth="1"/>
    <col min="15350" max="15350" width="13.5703125" style="265" customWidth="1"/>
    <col min="15351" max="15351" width="1.42578125" style="265" customWidth="1"/>
    <col min="15352" max="15352" width="26.85546875" style="265" customWidth="1"/>
    <col min="15353" max="15353" width="16.28515625" style="265" customWidth="1"/>
    <col min="15354" max="15354" width="8.7109375" style="265" customWidth="1"/>
    <col min="15355" max="15355" width="18.85546875" style="265" customWidth="1"/>
    <col min="15356" max="15357" width="0" style="265" hidden="1" customWidth="1"/>
    <col min="15358" max="15358" width="18.85546875" style="265" customWidth="1"/>
    <col min="15359" max="15359" width="19.5703125" style="265" customWidth="1"/>
    <col min="15360" max="15360" width="19" style="265" customWidth="1"/>
    <col min="15361" max="15361" width="18.7109375" style="265" customWidth="1"/>
    <col min="15362" max="15362" width="2.7109375" style="265" customWidth="1"/>
    <col min="15363" max="15363" width="20.42578125" style="265" customWidth="1"/>
    <col min="15364" max="15364" width="21.85546875" style="265" customWidth="1"/>
    <col min="15365" max="15365" width="16.7109375" style="265" customWidth="1"/>
    <col min="15366" max="15366" width="18.42578125" style="265" customWidth="1"/>
    <col min="15367" max="15367" width="16.28515625" style="265" customWidth="1"/>
    <col min="15368" max="15604" width="11.42578125" style="265"/>
    <col min="15605" max="15605" width="5.28515625" style="265" customWidth="1"/>
    <col min="15606" max="15606" width="13.5703125" style="265" customWidth="1"/>
    <col min="15607" max="15607" width="1.42578125" style="265" customWidth="1"/>
    <col min="15608" max="15608" width="26.85546875" style="265" customWidth="1"/>
    <col min="15609" max="15609" width="16.28515625" style="265" customWidth="1"/>
    <col min="15610" max="15610" width="8.7109375" style="265" customWidth="1"/>
    <col min="15611" max="15611" width="18.85546875" style="265" customWidth="1"/>
    <col min="15612" max="15613" width="0" style="265" hidden="1" customWidth="1"/>
    <col min="15614" max="15614" width="18.85546875" style="265" customWidth="1"/>
    <col min="15615" max="15615" width="19.5703125" style="265" customWidth="1"/>
    <col min="15616" max="15616" width="19" style="265" customWidth="1"/>
    <col min="15617" max="15617" width="18.7109375" style="265" customWidth="1"/>
    <col min="15618" max="15618" width="2.7109375" style="265" customWidth="1"/>
    <col min="15619" max="15619" width="20.42578125" style="265" customWidth="1"/>
    <col min="15620" max="15620" width="21.85546875" style="265" customWidth="1"/>
    <col min="15621" max="15621" width="16.7109375" style="265" customWidth="1"/>
    <col min="15622" max="15622" width="18.42578125" style="265" customWidth="1"/>
    <col min="15623" max="15623" width="16.28515625" style="265" customWidth="1"/>
    <col min="15624" max="15860" width="11.42578125" style="265"/>
    <col min="15861" max="15861" width="5.28515625" style="265" customWidth="1"/>
    <col min="15862" max="15862" width="13.5703125" style="265" customWidth="1"/>
    <col min="15863" max="15863" width="1.42578125" style="265" customWidth="1"/>
    <col min="15864" max="15864" width="26.85546875" style="265" customWidth="1"/>
    <col min="15865" max="15865" width="16.28515625" style="265" customWidth="1"/>
    <col min="15866" max="15866" width="8.7109375" style="265" customWidth="1"/>
    <col min="15867" max="15867" width="18.85546875" style="265" customWidth="1"/>
    <col min="15868" max="15869" width="0" style="265" hidden="1" customWidth="1"/>
    <col min="15870" max="15870" width="18.85546875" style="265" customWidth="1"/>
    <col min="15871" max="15871" width="19.5703125" style="265" customWidth="1"/>
    <col min="15872" max="15872" width="19" style="265" customWidth="1"/>
    <col min="15873" max="15873" width="18.7109375" style="265" customWidth="1"/>
    <col min="15874" max="15874" width="2.7109375" style="265" customWidth="1"/>
    <col min="15875" max="15875" width="20.42578125" style="265" customWidth="1"/>
    <col min="15876" max="15876" width="21.85546875" style="265" customWidth="1"/>
    <col min="15877" max="15877" width="16.7109375" style="265" customWidth="1"/>
    <col min="15878" max="15878" width="18.42578125" style="265" customWidth="1"/>
    <col min="15879" max="15879" width="16.28515625" style="265" customWidth="1"/>
    <col min="15880" max="16116" width="11.42578125" style="265"/>
    <col min="16117" max="16117" width="5.28515625" style="265" customWidth="1"/>
    <col min="16118" max="16118" width="13.5703125" style="265" customWidth="1"/>
    <col min="16119" max="16119" width="1.42578125" style="265" customWidth="1"/>
    <col min="16120" max="16120" width="26.85546875" style="265" customWidth="1"/>
    <col min="16121" max="16121" width="16.28515625" style="265" customWidth="1"/>
    <col min="16122" max="16122" width="8.7109375" style="265" customWidth="1"/>
    <col min="16123" max="16123" width="18.85546875" style="265" customWidth="1"/>
    <col min="16124" max="16125" width="0" style="265" hidden="1" customWidth="1"/>
    <col min="16126" max="16126" width="18.85546875" style="265" customWidth="1"/>
    <col min="16127" max="16127" width="19.5703125" style="265" customWidth="1"/>
    <col min="16128" max="16128" width="19" style="265" customWidth="1"/>
    <col min="16129" max="16129" width="18.7109375" style="265" customWidth="1"/>
    <col min="16130" max="16130" width="2.7109375" style="265" customWidth="1"/>
    <col min="16131" max="16131" width="20.42578125" style="265" customWidth="1"/>
    <col min="16132" max="16132" width="21.85546875" style="265" customWidth="1"/>
    <col min="16133" max="16133" width="16.7109375" style="265" customWidth="1"/>
    <col min="16134" max="16134" width="18.42578125" style="265" customWidth="1"/>
    <col min="16135" max="16135" width="16.28515625" style="265" customWidth="1"/>
    <col min="16136" max="16384" width="11.42578125" style="265"/>
  </cols>
  <sheetData>
    <row r="1" spans="1:24" ht="28.5" customHeight="1" thickBot="1" x14ac:dyDescent="0.25">
      <c r="A1" s="262"/>
      <c r="B1" s="262"/>
      <c r="C1" s="262"/>
      <c r="D1" s="262"/>
      <c r="E1" s="262"/>
      <c r="F1" s="262"/>
      <c r="G1" s="262"/>
      <c r="H1" s="263"/>
      <c r="I1" s="262"/>
      <c r="J1" s="262"/>
      <c r="K1" s="262"/>
      <c r="L1" s="262"/>
      <c r="M1" s="264"/>
    </row>
    <row r="2" spans="1:24" ht="43.5" customHeight="1" thickBot="1" x14ac:dyDescent="0.25">
      <c r="A2" s="709" t="s">
        <v>120</v>
      </c>
      <c r="B2" s="710"/>
      <c r="C2" s="710"/>
      <c r="D2" s="710"/>
      <c r="E2" s="713" t="s">
        <v>121</v>
      </c>
      <c r="F2" s="714"/>
      <c r="G2" s="714"/>
      <c r="H2" s="714"/>
      <c r="I2" s="714"/>
      <c r="J2" s="714"/>
      <c r="K2" s="266"/>
      <c r="L2" s="717" t="s">
        <v>122</v>
      </c>
      <c r="M2" s="718"/>
    </row>
    <row r="3" spans="1:24" ht="38.25" customHeight="1" thickBot="1" x14ac:dyDescent="0.25">
      <c r="A3" s="711"/>
      <c r="B3" s="712"/>
      <c r="C3" s="712"/>
      <c r="D3" s="712"/>
      <c r="E3" s="715"/>
      <c r="F3" s="716"/>
      <c r="G3" s="716"/>
      <c r="H3" s="716"/>
      <c r="I3" s="716"/>
      <c r="J3" s="716"/>
      <c r="K3" s="267"/>
      <c r="L3" s="717" t="s">
        <v>19</v>
      </c>
      <c r="M3" s="718"/>
    </row>
    <row r="4" spans="1:24" ht="28.5" customHeight="1" thickBot="1" x14ac:dyDescent="0.25">
      <c r="A4" s="719" t="s">
        <v>123</v>
      </c>
      <c r="B4" s="720"/>
      <c r="C4" s="720"/>
      <c r="D4" s="720"/>
      <c r="E4" s="719" t="s">
        <v>124</v>
      </c>
      <c r="F4" s="720"/>
      <c r="G4" s="720"/>
      <c r="H4" s="720"/>
      <c r="I4" s="720"/>
      <c r="J4" s="720"/>
      <c r="K4" s="268"/>
      <c r="L4" s="717" t="s">
        <v>125</v>
      </c>
      <c r="M4" s="718"/>
    </row>
    <row r="5" spans="1:24" ht="26.25" customHeight="1" x14ac:dyDescent="0.25">
      <c r="A5" s="269"/>
      <c r="B5" s="270"/>
      <c r="C5" s="270"/>
      <c r="D5" s="271"/>
      <c r="E5" s="271"/>
      <c r="F5" s="272"/>
      <c r="G5" s="272"/>
      <c r="H5" s="273"/>
      <c r="I5" s="274"/>
      <c r="J5" s="274"/>
      <c r="K5" s="275"/>
      <c r="L5" s="275"/>
      <c r="M5" s="276"/>
      <c r="O5" s="337"/>
      <c r="P5" s="337"/>
      <c r="Q5" s="337"/>
      <c r="R5" s="337"/>
      <c r="S5" s="337"/>
      <c r="T5" s="337"/>
      <c r="U5" s="337"/>
      <c r="V5" s="337"/>
      <c r="W5" s="337"/>
      <c r="X5" s="337"/>
    </row>
    <row r="6" spans="1:24" ht="45.75" customHeight="1" x14ac:dyDescent="0.25">
      <c r="A6" s="277" t="s">
        <v>126</v>
      </c>
      <c r="B6" s="277" t="s">
        <v>127</v>
      </c>
      <c r="C6" s="277"/>
      <c r="D6" s="708" t="s">
        <v>128</v>
      </c>
      <c r="E6" s="708"/>
      <c r="F6" s="278" t="s">
        <v>129</v>
      </c>
      <c r="G6" s="279" t="s">
        <v>130</v>
      </c>
      <c r="H6" s="280" t="s">
        <v>131</v>
      </c>
      <c r="I6" s="280" t="s">
        <v>132</v>
      </c>
      <c r="J6" s="280" t="s">
        <v>133</v>
      </c>
      <c r="K6" s="279" t="s">
        <v>134</v>
      </c>
      <c r="L6" s="280" t="s">
        <v>135</v>
      </c>
      <c r="M6" s="281" t="s">
        <v>136</v>
      </c>
      <c r="O6" s="327" t="s">
        <v>173</v>
      </c>
      <c r="P6" s="327" t="s">
        <v>174</v>
      </c>
      <c r="Q6" s="327" t="s">
        <v>175</v>
      </c>
      <c r="R6" s="327" t="s">
        <v>176</v>
      </c>
      <c r="S6" s="327" t="s">
        <v>177</v>
      </c>
      <c r="T6" s="327" t="s">
        <v>178</v>
      </c>
      <c r="U6" s="327" t="s">
        <v>179</v>
      </c>
      <c r="V6" s="327" t="s">
        <v>180</v>
      </c>
      <c r="W6" s="327" t="s">
        <v>181</v>
      </c>
      <c r="X6" s="327" t="s">
        <v>182</v>
      </c>
    </row>
    <row r="7" spans="1:24" s="287" customFormat="1" ht="20.25" customHeight="1" x14ac:dyDescent="0.2">
      <c r="A7" s="282">
        <v>1</v>
      </c>
      <c r="B7" s="282">
        <v>890399002</v>
      </c>
      <c r="C7" s="282"/>
      <c r="D7" s="707" t="s">
        <v>137</v>
      </c>
      <c r="E7" s="707"/>
      <c r="F7" s="283">
        <v>2</v>
      </c>
      <c r="G7" s="284">
        <v>10131678.93</v>
      </c>
      <c r="H7" s="285">
        <v>277821.32</v>
      </c>
      <c r="I7" s="284">
        <v>314305.40999999997</v>
      </c>
      <c r="J7" s="284">
        <v>3457359.51</v>
      </c>
      <c r="K7" s="284">
        <v>1561938.0699999998</v>
      </c>
      <c r="L7" s="284">
        <v>15173589</v>
      </c>
      <c r="M7" s="286">
        <v>0</v>
      </c>
      <c r="O7" s="328"/>
      <c r="P7" s="328"/>
      <c r="Q7" s="328"/>
      <c r="R7" s="328"/>
      <c r="S7" s="328"/>
      <c r="T7" s="329">
        <v>0.04</v>
      </c>
      <c r="U7" s="328"/>
      <c r="V7" s="328"/>
      <c r="W7" s="328"/>
      <c r="X7" s="328"/>
    </row>
    <row r="8" spans="1:24" s="287" customFormat="1" ht="20.25" customHeight="1" x14ac:dyDescent="0.2">
      <c r="A8" s="282">
        <v>2</v>
      </c>
      <c r="B8" s="282">
        <v>800091594</v>
      </c>
      <c r="C8" s="282"/>
      <c r="D8" s="707" t="s">
        <v>138</v>
      </c>
      <c r="E8" s="707"/>
      <c r="F8" s="283">
        <v>1</v>
      </c>
      <c r="G8" s="284">
        <v>0</v>
      </c>
      <c r="H8" s="285">
        <v>189774.53</v>
      </c>
      <c r="I8" s="288">
        <v>214672.95</v>
      </c>
      <c r="J8" s="288">
        <v>2361402.4500000002</v>
      </c>
      <c r="K8" s="284">
        <v>0</v>
      </c>
      <c r="L8" s="284">
        <v>0</v>
      </c>
      <c r="M8" s="286">
        <v>0</v>
      </c>
      <c r="O8" s="330">
        <v>43259974</v>
      </c>
      <c r="P8" s="331">
        <v>90</v>
      </c>
      <c r="Q8" s="332">
        <v>0.13550000000000001</v>
      </c>
      <c r="R8" s="333">
        <f>+((1+Q8)^(90/360)-1)</f>
        <v>3.2278268405499855E-2</v>
      </c>
      <c r="S8" s="334">
        <f>+R8*O8</f>
        <v>1396357.0519869451</v>
      </c>
      <c r="T8" s="335">
        <f>+S8*$T$7</f>
        <v>55854.282079477802</v>
      </c>
      <c r="U8" s="335">
        <f>+S8-T8</f>
        <v>1340502.7699074673</v>
      </c>
      <c r="V8" s="335">
        <f>+O8+U8</f>
        <v>44600476.769907467</v>
      </c>
      <c r="W8" s="336">
        <v>45211</v>
      </c>
      <c r="X8" s="336">
        <f>+W8+92</f>
        <v>45303</v>
      </c>
    </row>
    <row r="9" spans="1:24" s="287" customFormat="1" ht="20.25" customHeight="1" x14ac:dyDescent="0.2">
      <c r="A9" s="282">
        <v>3</v>
      </c>
      <c r="B9" s="282">
        <v>890801052</v>
      </c>
      <c r="C9" s="282"/>
      <c r="D9" s="707" t="s">
        <v>119</v>
      </c>
      <c r="E9" s="707"/>
      <c r="F9" s="283">
        <v>1</v>
      </c>
      <c r="G9" s="284">
        <v>1238166.6299999999</v>
      </c>
      <c r="H9" s="285">
        <v>181687.49</v>
      </c>
      <c r="I9" s="284">
        <v>201718.88</v>
      </c>
      <c r="J9" s="284">
        <v>2207489.61</v>
      </c>
      <c r="K9" s="284">
        <v>2207489.61</v>
      </c>
      <c r="L9" s="284">
        <v>1297584</v>
      </c>
      <c r="M9" s="286">
        <v>102843.14</v>
      </c>
      <c r="O9" s="330">
        <v>1353227413</v>
      </c>
      <c r="P9" s="331">
        <v>90</v>
      </c>
      <c r="Q9" s="332">
        <v>0.13550000000000001</v>
      </c>
      <c r="R9" s="333">
        <f>+((1+Q9)^(90/360)-1)</f>
        <v>3.2278268405499855E-2</v>
      </c>
      <c r="S9" s="334">
        <f>+R9*O9</f>
        <v>43679837.650494203</v>
      </c>
      <c r="T9" s="335">
        <f>+S9*$T$7</f>
        <v>1747193.5060197681</v>
      </c>
      <c r="U9" s="335">
        <f>+S9-T9</f>
        <v>41932644.144474432</v>
      </c>
      <c r="V9" s="335">
        <f>+O9+U9</f>
        <v>1395160057.1444745</v>
      </c>
      <c r="W9" s="336">
        <v>45209</v>
      </c>
      <c r="X9" s="336">
        <f>+W9+92</f>
        <v>45301</v>
      </c>
    </row>
    <row r="10" spans="1:24" s="287" customFormat="1" ht="20.25" customHeight="1" x14ac:dyDescent="0.2">
      <c r="A10" s="282">
        <v>4</v>
      </c>
      <c r="B10" s="282">
        <v>800103923</v>
      </c>
      <c r="C10" s="282"/>
      <c r="D10" s="707" t="s">
        <v>139</v>
      </c>
      <c r="E10" s="707"/>
      <c r="F10" s="283">
        <v>2</v>
      </c>
      <c r="G10" s="284">
        <v>4585452.21</v>
      </c>
      <c r="H10" s="285">
        <v>332969.64</v>
      </c>
      <c r="I10" s="284">
        <v>380246.52</v>
      </c>
      <c r="J10" s="284">
        <v>4182711.72</v>
      </c>
      <c r="K10" s="284">
        <v>1520986.09</v>
      </c>
      <c r="L10" s="284">
        <v>6671957</v>
      </c>
      <c r="M10" s="286">
        <v>0</v>
      </c>
      <c r="S10" s="334">
        <f>SUM(S8:S9)</f>
        <v>45076194.702481151</v>
      </c>
    </row>
    <row r="11" spans="1:24" s="289" customFormat="1" ht="20.25" customHeight="1" x14ac:dyDescent="0.2">
      <c r="A11" s="282">
        <v>5</v>
      </c>
      <c r="B11" s="282">
        <v>890399029</v>
      </c>
      <c r="C11" s="282"/>
      <c r="D11" s="707" t="s">
        <v>140</v>
      </c>
      <c r="E11" s="707"/>
      <c r="F11" s="283">
        <v>20</v>
      </c>
      <c r="G11" s="284">
        <v>94170048.24000001</v>
      </c>
      <c r="H11" s="285">
        <v>6533862</v>
      </c>
      <c r="I11" s="284">
        <v>5010973.7142857146</v>
      </c>
      <c r="J11" s="284">
        <v>62088001.714285716</v>
      </c>
      <c r="K11" s="284">
        <v>123832389</v>
      </c>
      <c r="L11" s="284">
        <v>0</v>
      </c>
      <c r="M11" s="286">
        <v>7367295.625</v>
      </c>
    </row>
    <row r="12" spans="1:24" s="287" customFormat="1" ht="20.25" customHeight="1" x14ac:dyDescent="0.2">
      <c r="A12" s="282">
        <v>6</v>
      </c>
      <c r="B12" s="282">
        <v>899999114</v>
      </c>
      <c r="C12" s="282"/>
      <c r="D12" s="707" t="s">
        <v>141</v>
      </c>
      <c r="E12" s="707"/>
      <c r="F12" s="283">
        <v>1</v>
      </c>
      <c r="G12" s="284">
        <v>4000169.46</v>
      </c>
      <c r="H12" s="285">
        <v>146767.93</v>
      </c>
      <c r="I12" s="288">
        <v>166023.88</v>
      </c>
      <c r="J12" s="284">
        <v>1826262.6800000002</v>
      </c>
      <c r="K12" s="284">
        <v>5826432.1400000006</v>
      </c>
      <c r="L12" s="284">
        <v>0</v>
      </c>
      <c r="M12" s="286">
        <v>344733</v>
      </c>
    </row>
    <row r="13" spans="1:24" s="289" customFormat="1" ht="20.25" customHeight="1" x14ac:dyDescent="0.2">
      <c r="A13" s="282">
        <v>7</v>
      </c>
      <c r="B13" s="282">
        <v>890399003</v>
      </c>
      <c r="C13" s="282"/>
      <c r="D13" s="707" t="s">
        <v>142</v>
      </c>
      <c r="E13" s="707"/>
      <c r="F13" s="283">
        <v>48</v>
      </c>
      <c r="G13" s="284">
        <v>277939454.91666698</v>
      </c>
      <c r="H13" s="285">
        <v>9325725.6300000008</v>
      </c>
      <c r="I13" s="284">
        <v>11408675</v>
      </c>
      <c r="J13" s="284">
        <v>78719857.5</v>
      </c>
      <c r="K13" s="284">
        <v>362009202.10291696</v>
      </c>
      <c r="L13" s="284">
        <v>0</v>
      </c>
      <c r="M13" s="286">
        <v>14507257.740390211</v>
      </c>
      <c r="O13" s="338" t="s">
        <v>183</v>
      </c>
      <c r="P13" s="338"/>
      <c r="Q13" s="338" t="s">
        <v>117</v>
      </c>
      <c r="R13" s="338"/>
      <c r="S13" s="338"/>
      <c r="T13" s="339">
        <v>6129717.3300000001</v>
      </c>
    </row>
    <row r="14" spans="1:24" s="287" customFormat="1" ht="20.25" customHeight="1" x14ac:dyDescent="0.2">
      <c r="A14" s="282">
        <v>8</v>
      </c>
      <c r="B14" s="282">
        <v>890399018</v>
      </c>
      <c r="C14" s="282"/>
      <c r="D14" s="707" t="s">
        <v>143</v>
      </c>
      <c r="E14" s="707"/>
      <c r="F14" s="283">
        <v>9</v>
      </c>
      <c r="G14" s="284">
        <v>55341880.530000001</v>
      </c>
      <c r="H14" s="285">
        <v>2287208.39</v>
      </c>
      <c r="I14" s="284">
        <v>2587290.13</v>
      </c>
      <c r="J14" s="284">
        <v>28460191.43</v>
      </c>
      <c r="K14" s="284">
        <v>83656920.129999995</v>
      </c>
      <c r="L14" s="284">
        <v>0</v>
      </c>
      <c r="M14" s="290">
        <v>12350473.65</v>
      </c>
      <c r="O14" s="265"/>
      <c r="P14" s="265"/>
      <c r="Q14" s="265"/>
      <c r="R14" s="265"/>
      <c r="S14" s="265"/>
      <c r="T14" s="265"/>
    </row>
    <row r="15" spans="1:24" s="287" customFormat="1" ht="20.25" customHeight="1" x14ac:dyDescent="0.2">
      <c r="A15" s="282">
        <v>9</v>
      </c>
      <c r="B15" s="282">
        <v>805001868</v>
      </c>
      <c r="C15" s="282"/>
      <c r="D15" s="707" t="s">
        <v>144</v>
      </c>
      <c r="E15" s="707"/>
      <c r="F15" s="283">
        <v>1</v>
      </c>
      <c r="G15" s="284">
        <v>294647298.12</v>
      </c>
      <c r="H15" s="285">
        <v>1304731.49</v>
      </c>
      <c r="I15" s="288">
        <v>1475912.26</v>
      </c>
      <c r="J15" s="284">
        <v>16235034.859999999</v>
      </c>
      <c r="K15" s="284">
        <v>310882332.98000002</v>
      </c>
      <c r="L15" s="284">
        <v>0</v>
      </c>
      <c r="M15" s="286">
        <v>321180943.07999998</v>
      </c>
      <c r="O15" s="265" t="s">
        <v>184</v>
      </c>
      <c r="P15" s="340">
        <v>44957</v>
      </c>
      <c r="Q15" s="265" t="s">
        <v>194</v>
      </c>
      <c r="R15" s="265"/>
      <c r="S15" s="265"/>
      <c r="T15" s="341">
        <v>930858.69</v>
      </c>
    </row>
    <row r="16" spans="1:24" s="287" customFormat="1" ht="20.25" customHeight="1" x14ac:dyDescent="0.2">
      <c r="A16" s="282">
        <v>10</v>
      </c>
      <c r="B16" s="282">
        <v>800112806</v>
      </c>
      <c r="C16" s="282"/>
      <c r="D16" s="707" t="s">
        <v>145</v>
      </c>
      <c r="E16" s="707"/>
      <c r="F16" s="283">
        <v>4</v>
      </c>
      <c r="G16" s="284">
        <v>38301787.229999997</v>
      </c>
      <c r="H16" s="285">
        <v>781265.11</v>
      </c>
      <c r="I16" s="288">
        <v>4428323.78</v>
      </c>
      <c r="J16" s="284">
        <v>14268709.029999999</v>
      </c>
      <c r="K16" s="284">
        <v>52570496.259999998</v>
      </c>
      <c r="L16" s="284">
        <v>0</v>
      </c>
      <c r="M16" s="286">
        <v>9668212.5800000001</v>
      </c>
      <c r="O16" s="265" t="s">
        <v>185</v>
      </c>
      <c r="P16" s="340">
        <v>44985</v>
      </c>
      <c r="Q16" s="265" t="s">
        <v>194</v>
      </c>
      <c r="R16" s="265"/>
      <c r="S16" s="265"/>
      <c r="T16" s="341">
        <v>602572.75</v>
      </c>
    </row>
    <row r="17" spans="1:20" s="287" customFormat="1" ht="20.25" customHeight="1" x14ac:dyDescent="0.2">
      <c r="A17" s="282">
        <v>11</v>
      </c>
      <c r="B17" s="282">
        <v>900474727</v>
      </c>
      <c r="C17" s="282"/>
      <c r="D17" s="707" t="s">
        <v>146</v>
      </c>
      <c r="E17" s="707"/>
      <c r="F17" s="283">
        <v>1</v>
      </c>
      <c r="G17" s="284">
        <v>130724795.66</v>
      </c>
      <c r="H17" s="285">
        <v>595949.57999999996</v>
      </c>
      <c r="I17" s="288">
        <v>651578.78</v>
      </c>
      <c r="J17" s="284">
        <v>7167366.5800000001</v>
      </c>
      <c r="K17" s="284">
        <v>137892162.24000001</v>
      </c>
      <c r="L17" s="284">
        <v>0</v>
      </c>
      <c r="M17" s="286">
        <v>76155540.180000007</v>
      </c>
      <c r="O17" s="265" t="s">
        <v>186</v>
      </c>
      <c r="P17" s="340">
        <v>45016</v>
      </c>
      <c r="Q17" s="265" t="s">
        <v>195</v>
      </c>
      <c r="R17" s="265"/>
      <c r="S17" s="265"/>
      <c r="T17" s="341">
        <v>1368717.7</v>
      </c>
    </row>
    <row r="18" spans="1:20" s="287" customFormat="1" ht="20.25" customHeight="1" x14ac:dyDescent="0.2">
      <c r="A18" s="282">
        <v>12</v>
      </c>
      <c r="B18" s="282">
        <v>890304155</v>
      </c>
      <c r="C18" s="282"/>
      <c r="D18" s="707" t="s">
        <v>147</v>
      </c>
      <c r="E18" s="707"/>
      <c r="F18" s="283">
        <v>1</v>
      </c>
      <c r="G18" s="284">
        <v>439594.92</v>
      </c>
      <c r="H18" s="285">
        <v>3793.47</v>
      </c>
      <c r="I18" s="288">
        <v>4291.18</v>
      </c>
      <c r="J18" s="284">
        <v>47202.98</v>
      </c>
      <c r="K18" s="284">
        <v>486797.87</v>
      </c>
      <c r="L18" s="284">
        <v>0</v>
      </c>
      <c r="M18" s="286">
        <v>173022.49</v>
      </c>
      <c r="O18" s="265" t="s">
        <v>187</v>
      </c>
      <c r="P18" s="340">
        <v>45046</v>
      </c>
      <c r="Q18" s="265" t="s">
        <v>196</v>
      </c>
      <c r="R18" s="265"/>
      <c r="S18" s="265"/>
      <c r="T18" s="341">
        <v>1036466.72</v>
      </c>
    </row>
    <row r="19" spans="1:20" s="287" customFormat="1" ht="20.25" customHeight="1" x14ac:dyDescent="0.2">
      <c r="A19" s="282">
        <v>13</v>
      </c>
      <c r="B19" s="282">
        <v>899999008</v>
      </c>
      <c r="C19" s="282"/>
      <c r="D19" s="707" t="s">
        <v>148</v>
      </c>
      <c r="E19" s="707"/>
      <c r="F19" s="283">
        <v>1</v>
      </c>
      <c r="G19" s="284">
        <v>41196848.449999996</v>
      </c>
      <c r="H19" s="285">
        <v>393831.02</v>
      </c>
      <c r="I19" s="288">
        <v>445501.65</v>
      </c>
      <c r="J19" s="284">
        <v>4900518.1500000004</v>
      </c>
      <c r="K19" s="284">
        <v>46097366.640000001</v>
      </c>
      <c r="L19" s="284">
        <v>0</v>
      </c>
      <c r="M19" s="286">
        <v>17543204.190000001</v>
      </c>
      <c r="O19" s="265" t="s">
        <v>188</v>
      </c>
      <c r="P19" s="340">
        <v>45077</v>
      </c>
      <c r="Q19" s="265" t="s">
        <v>197</v>
      </c>
      <c r="R19" s="265"/>
      <c r="S19" s="265"/>
      <c r="T19" s="341">
        <v>608428.62</v>
      </c>
    </row>
    <row r="20" spans="1:20" s="287" customFormat="1" ht="20.25" customHeight="1" x14ac:dyDescent="0.2">
      <c r="A20" s="282">
        <v>14</v>
      </c>
      <c r="B20" s="282">
        <v>860013816</v>
      </c>
      <c r="C20" s="282"/>
      <c r="D20" s="707" t="s">
        <v>149</v>
      </c>
      <c r="E20" s="707"/>
      <c r="F20" s="283">
        <v>1</v>
      </c>
      <c r="G20" s="284">
        <v>1473485.81</v>
      </c>
      <c r="H20" s="285">
        <v>22470.69</v>
      </c>
      <c r="I20" s="288">
        <v>25898.44</v>
      </c>
      <c r="J20" s="284">
        <v>284882.83999999997</v>
      </c>
      <c r="K20" s="284">
        <v>1730551.81</v>
      </c>
      <c r="L20" s="284">
        <v>0</v>
      </c>
      <c r="M20" s="286">
        <v>212594.03</v>
      </c>
      <c r="O20" s="265" t="s">
        <v>189</v>
      </c>
      <c r="P20" s="340">
        <v>45107</v>
      </c>
      <c r="Q20" s="265" t="s">
        <v>198</v>
      </c>
      <c r="R20" s="265"/>
      <c r="S20" s="265"/>
      <c r="T20" s="341">
        <v>326695.24</v>
      </c>
    </row>
    <row r="21" spans="1:20" s="287" customFormat="1" ht="20.25" customHeight="1" x14ac:dyDescent="0.2">
      <c r="A21" s="282">
        <v>15</v>
      </c>
      <c r="B21" s="282">
        <v>899999003</v>
      </c>
      <c r="C21" s="282"/>
      <c r="D21" s="707" t="s">
        <v>150</v>
      </c>
      <c r="E21" s="707"/>
      <c r="F21" s="283">
        <v>1</v>
      </c>
      <c r="G21" s="284">
        <v>0</v>
      </c>
      <c r="H21" s="285">
        <v>103076.03</v>
      </c>
      <c r="I21" s="284">
        <v>116599.61</v>
      </c>
      <c r="J21" s="284">
        <v>1282595.71</v>
      </c>
      <c r="K21" s="284">
        <v>116599.61</v>
      </c>
      <c r="L21" s="284">
        <v>1166020.96</v>
      </c>
      <c r="M21" s="286">
        <v>0</v>
      </c>
      <c r="O21" s="265" t="s">
        <v>190</v>
      </c>
      <c r="P21" s="340">
        <v>45138</v>
      </c>
      <c r="Q21" s="265" t="s">
        <v>199</v>
      </c>
      <c r="R21" s="265"/>
      <c r="S21" s="265"/>
      <c r="T21" s="341">
        <v>313765.34999999998</v>
      </c>
    </row>
    <row r="22" spans="1:20" s="287" customFormat="1" ht="20.25" customHeight="1" x14ac:dyDescent="0.2">
      <c r="A22" s="282">
        <v>16</v>
      </c>
      <c r="B22" s="282">
        <v>900457461</v>
      </c>
      <c r="C22" s="282"/>
      <c r="D22" s="707" t="s">
        <v>151</v>
      </c>
      <c r="E22" s="707"/>
      <c r="F22" s="283">
        <v>1</v>
      </c>
      <c r="G22" s="284">
        <v>14308440.039999999</v>
      </c>
      <c r="H22" s="285">
        <v>62381.2</v>
      </c>
      <c r="I22" s="288">
        <v>70565.62</v>
      </c>
      <c r="J22" s="284">
        <v>770994.7</v>
      </c>
      <c r="K22" s="284">
        <v>15079434.739999998</v>
      </c>
      <c r="L22" s="284">
        <v>0</v>
      </c>
      <c r="M22" s="286">
        <v>15652549.84</v>
      </c>
      <c r="O22" s="265" t="s">
        <v>191</v>
      </c>
      <c r="P22" s="340">
        <v>45169</v>
      </c>
      <c r="Q22" s="265" t="s">
        <v>200</v>
      </c>
      <c r="R22" s="265"/>
      <c r="S22" s="265"/>
      <c r="T22" s="341">
        <v>320783.46000000002</v>
      </c>
    </row>
    <row r="23" spans="1:20" s="289" customFormat="1" ht="20.25" customHeight="1" x14ac:dyDescent="0.2">
      <c r="A23" s="282">
        <v>17</v>
      </c>
      <c r="B23" s="282">
        <v>890399011</v>
      </c>
      <c r="C23" s="282"/>
      <c r="D23" s="707" t="s">
        <v>152</v>
      </c>
      <c r="E23" s="707"/>
      <c r="F23" s="283">
        <v>130</v>
      </c>
      <c r="G23" s="284">
        <v>700583808.5390898</v>
      </c>
      <c r="H23" s="285">
        <v>15778947.060000001</v>
      </c>
      <c r="I23" s="284">
        <v>21658655.739999998</v>
      </c>
      <c r="J23" s="284">
        <v>136016358.04719999</v>
      </c>
      <c r="K23" s="284">
        <v>849149169.0888499</v>
      </c>
      <c r="L23" s="284">
        <v>0</v>
      </c>
      <c r="M23" s="286">
        <v>12134510.27712</v>
      </c>
      <c r="O23" s="338" t="s">
        <v>192</v>
      </c>
      <c r="P23" s="342">
        <v>45199</v>
      </c>
      <c r="Q23" s="338" t="s">
        <v>201</v>
      </c>
      <c r="R23" s="338"/>
      <c r="S23" s="338"/>
      <c r="T23" s="339">
        <v>332476.21000000002</v>
      </c>
    </row>
    <row r="24" spans="1:20" s="287" customFormat="1" ht="20.25" customHeight="1" x14ac:dyDescent="0.2">
      <c r="A24" s="282">
        <v>18</v>
      </c>
      <c r="B24" s="282">
        <v>891380038</v>
      </c>
      <c r="C24" s="282"/>
      <c r="D24" s="707" t="s">
        <v>153</v>
      </c>
      <c r="E24" s="707"/>
      <c r="F24" s="283">
        <v>3</v>
      </c>
      <c r="G24" s="284">
        <v>21291992.050000001</v>
      </c>
      <c r="H24" s="285">
        <v>894677.15</v>
      </c>
      <c r="I24" s="288">
        <v>995894.31</v>
      </c>
      <c r="J24" s="288">
        <v>10954837.41</v>
      </c>
      <c r="K24" s="284">
        <v>32188026.619999997</v>
      </c>
      <c r="L24" s="284">
        <v>0</v>
      </c>
      <c r="M24" s="284">
        <v>471819.55</v>
      </c>
      <c r="O24" s="265" t="s">
        <v>193</v>
      </c>
      <c r="P24" s="340">
        <v>45230</v>
      </c>
      <c r="Q24" s="265" t="s">
        <v>202</v>
      </c>
      <c r="R24" s="265"/>
      <c r="S24" s="265"/>
      <c r="T24" s="341">
        <v>288952.59000000003</v>
      </c>
    </row>
    <row r="25" spans="1:20" s="287" customFormat="1" ht="20.25" customHeight="1" x14ac:dyDescent="0.2">
      <c r="A25" s="282">
        <v>19</v>
      </c>
      <c r="B25" s="282">
        <v>890309611</v>
      </c>
      <c r="C25" s="282"/>
      <c r="D25" s="707" t="s">
        <v>154</v>
      </c>
      <c r="E25" s="707"/>
      <c r="F25" s="283">
        <v>1</v>
      </c>
      <c r="G25" s="284">
        <v>7038433.5700000003</v>
      </c>
      <c r="H25" s="285">
        <v>72622.53</v>
      </c>
      <c r="I25" s="288">
        <v>80629.3</v>
      </c>
      <c r="J25" s="288">
        <v>886922.3</v>
      </c>
      <c r="K25" s="284">
        <v>7920791.9500000002</v>
      </c>
      <c r="L25" s="284">
        <v>0</v>
      </c>
      <c r="M25" s="286">
        <v>2362489.5099999998</v>
      </c>
    </row>
    <row r="26" spans="1:20" s="287" customFormat="1" ht="20.25" customHeight="1" x14ac:dyDescent="0.2">
      <c r="A26" s="282">
        <v>20</v>
      </c>
      <c r="B26" s="282">
        <v>891900902</v>
      </c>
      <c r="C26" s="282"/>
      <c r="D26" s="707" t="s">
        <v>155</v>
      </c>
      <c r="E26" s="707"/>
      <c r="F26" s="283">
        <v>1</v>
      </c>
      <c r="G26" s="284">
        <v>11140946.23</v>
      </c>
      <c r="H26" s="285">
        <v>122730.62</v>
      </c>
      <c r="I26" s="288">
        <v>138832.88</v>
      </c>
      <c r="J26" s="288">
        <v>1527161.6800000002</v>
      </c>
      <c r="K26" s="284">
        <v>12668017.92</v>
      </c>
      <c r="L26" s="284">
        <v>0</v>
      </c>
      <c r="M26" s="286">
        <v>2658861.58</v>
      </c>
    </row>
    <row r="27" spans="1:20" s="287" customFormat="1" ht="20.25" customHeight="1" x14ac:dyDescent="0.2">
      <c r="A27" s="282">
        <v>21</v>
      </c>
      <c r="B27" s="282">
        <v>891900289</v>
      </c>
      <c r="C27" s="282"/>
      <c r="D27" s="704" t="s">
        <v>156</v>
      </c>
      <c r="E27" s="704"/>
      <c r="F27" s="283">
        <v>1</v>
      </c>
      <c r="G27" s="284">
        <v>733588.49</v>
      </c>
      <c r="H27" s="285">
        <v>20363.32</v>
      </c>
      <c r="I27" s="288">
        <v>22537.537909755978</v>
      </c>
      <c r="J27" s="288">
        <v>246243.47</v>
      </c>
      <c r="K27" s="284">
        <v>984975.097909756</v>
      </c>
      <c r="L27" s="284">
        <v>0</v>
      </c>
      <c r="M27" s="286">
        <v>12842.26</v>
      </c>
    </row>
    <row r="28" spans="1:20" s="287" customFormat="1" ht="20.25" customHeight="1" x14ac:dyDescent="0.2">
      <c r="A28" s="282">
        <v>22</v>
      </c>
      <c r="B28" s="282">
        <v>800100529</v>
      </c>
      <c r="C28" s="282"/>
      <c r="D28" s="704" t="s">
        <v>118</v>
      </c>
      <c r="E28" s="704"/>
      <c r="F28" s="283">
        <v>1</v>
      </c>
      <c r="G28" s="284">
        <v>0</v>
      </c>
      <c r="H28" s="285">
        <v>14979.57</v>
      </c>
      <c r="I28" s="288">
        <v>16944.89</v>
      </c>
      <c r="J28" s="288">
        <v>186393.78999999998</v>
      </c>
      <c r="K28" s="284">
        <v>0</v>
      </c>
      <c r="L28" s="284">
        <v>2319390</v>
      </c>
      <c r="M28" s="286">
        <v>0</v>
      </c>
    </row>
    <row r="29" spans="1:20" s="287" customFormat="1" ht="20.25" customHeight="1" x14ac:dyDescent="0.2">
      <c r="A29" s="282">
        <v>23</v>
      </c>
      <c r="B29" s="282">
        <v>891901109</v>
      </c>
      <c r="C29" s="282"/>
      <c r="D29" s="704" t="s">
        <v>157</v>
      </c>
      <c r="E29" s="704"/>
      <c r="F29" s="283">
        <v>1</v>
      </c>
      <c r="G29" s="284">
        <v>5764163.5599999996</v>
      </c>
      <c r="H29" s="285">
        <v>63153.64</v>
      </c>
      <c r="I29" s="288">
        <v>71439.399999999994</v>
      </c>
      <c r="J29" s="288">
        <v>785833.39999999991</v>
      </c>
      <c r="K29" s="284">
        <v>6544705.1500000004</v>
      </c>
      <c r="L29" s="284">
        <v>0</v>
      </c>
      <c r="M29" s="286">
        <v>2181894.2400000002</v>
      </c>
    </row>
    <row r="30" spans="1:20" s="287" customFormat="1" ht="20.25" customHeight="1" x14ac:dyDescent="0.2">
      <c r="A30" s="282">
        <v>24</v>
      </c>
      <c r="B30" s="282">
        <v>891900624</v>
      </c>
      <c r="C30" s="282"/>
      <c r="D30" s="704" t="s">
        <v>158</v>
      </c>
      <c r="E30" s="704"/>
      <c r="F30" s="283">
        <v>1</v>
      </c>
      <c r="G30" s="284">
        <v>1290838.19</v>
      </c>
      <c r="H30" s="285">
        <v>53999.95</v>
      </c>
      <c r="I30" s="288">
        <v>62639.94</v>
      </c>
      <c r="J30" s="288">
        <v>652996.67000000004</v>
      </c>
      <c r="K30" s="284">
        <v>1927684.06</v>
      </c>
      <c r="L30" s="284">
        <v>0</v>
      </c>
      <c r="M30" s="286">
        <v>133127.69</v>
      </c>
    </row>
    <row r="31" spans="1:20" s="287" customFormat="1" ht="20.25" customHeight="1" x14ac:dyDescent="0.25">
      <c r="A31" s="282">
        <v>25</v>
      </c>
      <c r="B31" s="282">
        <v>891380007</v>
      </c>
      <c r="C31" s="282"/>
      <c r="D31" s="704" t="s">
        <v>159</v>
      </c>
      <c r="E31" s="704"/>
      <c r="F31" s="283">
        <v>0</v>
      </c>
      <c r="G31" s="284">
        <v>233774.06</v>
      </c>
      <c r="H31" s="291">
        <v>0</v>
      </c>
      <c r="I31" s="288">
        <v>0</v>
      </c>
      <c r="J31" s="288">
        <v>0</v>
      </c>
      <c r="K31" s="284">
        <v>233774.06</v>
      </c>
      <c r="L31" s="284">
        <v>0</v>
      </c>
      <c r="M31" s="286">
        <v>235252.51</v>
      </c>
    </row>
    <row r="32" spans="1:20" s="287" customFormat="1" ht="20.25" customHeight="1" x14ac:dyDescent="0.2">
      <c r="A32" s="282">
        <v>26</v>
      </c>
      <c r="B32" s="282">
        <v>800141397</v>
      </c>
      <c r="C32" s="282"/>
      <c r="D32" s="704" t="s">
        <v>160</v>
      </c>
      <c r="E32" s="704"/>
      <c r="F32" s="283">
        <v>6</v>
      </c>
      <c r="G32" s="284">
        <v>70076142.040000007</v>
      </c>
      <c r="H32" s="285">
        <v>1325503.08</v>
      </c>
      <c r="I32" s="288">
        <v>1499409.08</v>
      </c>
      <c r="J32" s="288">
        <v>16493499.880000001</v>
      </c>
      <c r="K32" s="284">
        <v>86569641.920000002</v>
      </c>
      <c r="L32" s="284">
        <v>0</v>
      </c>
      <c r="M32" s="286">
        <v>8456133.3200000003</v>
      </c>
    </row>
    <row r="33" spans="1:13" s="287" customFormat="1" ht="20.25" customHeight="1" x14ac:dyDescent="0.2">
      <c r="A33" s="282">
        <v>27</v>
      </c>
      <c r="B33" s="282">
        <v>891900660</v>
      </c>
      <c r="C33" s="282"/>
      <c r="D33" s="704" t="s">
        <v>161</v>
      </c>
      <c r="E33" s="704"/>
      <c r="F33" s="283">
        <v>1</v>
      </c>
      <c r="G33" s="284">
        <v>321529.38</v>
      </c>
      <c r="H33" s="285">
        <v>81676.5</v>
      </c>
      <c r="I33" s="284">
        <v>87476.29</v>
      </c>
      <c r="J33" s="284">
        <v>962239.19</v>
      </c>
      <c r="K33" s="284">
        <v>364653.66</v>
      </c>
      <c r="L33" s="284">
        <v>1031770</v>
      </c>
      <c r="M33" s="286">
        <v>41402.94</v>
      </c>
    </row>
    <row r="34" spans="1:13" s="287" customFormat="1" ht="20.25" customHeight="1" x14ac:dyDescent="0.2">
      <c r="A34" s="282">
        <v>28</v>
      </c>
      <c r="B34" s="282">
        <v>800099061</v>
      </c>
      <c r="C34" s="282"/>
      <c r="D34" s="704" t="s">
        <v>162</v>
      </c>
      <c r="E34" s="704"/>
      <c r="F34" s="283">
        <v>1</v>
      </c>
      <c r="G34" s="284">
        <v>27806586.59</v>
      </c>
      <c r="H34" s="285">
        <v>131614.07</v>
      </c>
      <c r="I34" s="288">
        <v>148881.84</v>
      </c>
      <c r="J34" s="292">
        <v>1637700.24</v>
      </c>
      <c r="K34" s="284">
        <v>29444286.829999998</v>
      </c>
      <c r="L34" s="284">
        <v>0</v>
      </c>
      <c r="M34" s="286">
        <v>11929577.439999999</v>
      </c>
    </row>
    <row r="35" spans="1:13" s="287" customFormat="1" ht="20.25" customHeight="1" x14ac:dyDescent="0.2">
      <c r="A35" s="282">
        <v>29</v>
      </c>
      <c r="B35" s="293">
        <v>800217831</v>
      </c>
      <c r="C35" s="282"/>
      <c r="D35" s="705" t="s">
        <v>163</v>
      </c>
      <c r="E35" s="706"/>
      <c r="F35" s="283">
        <v>1</v>
      </c>
      <c r="G35" s="284">
        <v>0</v>
      </c>
      <c r="H35" s="285">
        <v>0</v>
      </c>
      <c r="I35" s="288">
        <v>0</v>
      </c>
      <c r="J35" s="288">
        <v>775976</v>
      </c>
      <c r="K35" s="284">
        <v>0</v>
      </c>
      <c r="L35" s="284">
        <v>775976</v>
      </c>
      <c r="M35" s="286">
        <v>0</v>
      </c>
    </row>
    <row r="36" spans="1:13" s="296" customFormat="1" ht="18.95" customHeight="1" x14ac:dyDescent="0.25">
      <c r="A36" s="698" t="s">
        <v>164</v>
      </c>
      <c r="B36" s="699"/>
      <c r="C36" s="698"/>
      <c r="D36" s="698"/>
      <c r="E36" s="698"/>
      <c r="F36" s="294">
        <f t="shared" ref="F36:L36" si="0">SUM(F7:F35)</f>
        <v>243</v>
      </c>
      <c r="G36" s="295">
        <f t="shared" si="0"/>
        <v>1814780903.8457565</v>
      </c>
      <c r="H36" s="295">
        <f t="shared" si="0"/>
        <v>41103583.009999998</v>
      </c>
      <c r="I36" s="295">
        <f t="shared" si="0"/>
        <v>52285919.012195468</v>
      </c>
      <c r="J36" s="295">
        <f t="shared" si="0"/>
        <v>399386743.54148579</v>
      </c>
      <c r="K36" s="295">
        <f t="shared" si="0"/>
        <v>2173466825.6496768</v>
      </c>
      <c r="L36" s="295">
        <f t="shared" si="0"/>
        <v>28436286.960000001</v>
      </c>
      <c r="M36" s="286"/>
    </row>
    <row r="37" spans="1:13" s="296" customFormat="1" ht="18.95" customHeight="1" x14ac:dyDescent="0.25">
      <c r="A37" s="303"/>
      <c r="B37" s="303"/>
      <c r="C37" s="303"/>
      <c r="D37" s="303"/>
      <c r="E37" s="303"/>
      <c r="F37" s="304"/>
      <c r="G37" s="325"/>
      <c r="H37" s="325"/>
      <c r="I37" s="325"/>
      <c r="J37" s="325"/>
      <c r="K37" s="326" t="s">
        <v>169</v>
      </c>
      <c r="L37" s="325"/>
      <c r="M37" s="301"/>
    </row>
    <row r="38" spans="1:13" s="296" customFormat="1" ht="18.95" customHeight="1" x14ac:dyDescent="0.2">
      <c r="A38" s="265"/>
      <c r="B38" s="265"/>
      <c r="C38" s="265"/>
      <c r="D38" s="297"/>
      <c r="E38" s="297"/>
      <c r="F38" s="298"/>
      <c r="G38" s="298"/>
      <c r="H38" s="299"/>
      <c r="I38" s="300"/>
      <c r="J38" s="300"/>
      <c r="K38" s="300"/>
      <c r="L38" s="300"/>
      <c r="M38" s="301"/>
    </row>
    <row r="39" spans="1:13" s="296" customFormat="1" ht="18.95" customHeight="1" x14ac:dyDescent="0.25">
      <c r="A39" s="302"/>
      <c r="B39" s="303"/>
      <c r="C39" s="303"/>
      <c r="D39" s="303"/>
      <c r="E39" s="303"/>
      <c r="F39" s="304"/>
      <c r="G39" s="300"/>
      <c r="H39" s="299"/>
      <c r="I39" s="300"/>
      <c r="J39" s="300" t="str">
        <f>+D13</f>
        <v>EMCALI EICE</v>
      </c>
      <c r="K39" s="300">
        <f>+K13</f>
        <v>362009202.10291696</v>
      </c>
      <c r="L39" s="300"/>
      <c r="M39" s="301"/>
    </row>
    <row r="40" spans="1:13" s="296" customFormat="1" ht="18.95" customHeight="1" x14ac:dyDescent="0.25">
      <c r="A40" s="302"/>
      <c r="B40" s="303"/>
      <c r="C40" s="303"/>
      <c r="D40" s="303"/>
      <c r="E40" s="303"/>
      <c r="F40" s="304"/>
      <c r="G40" s="300"/>
      <c r="H40" s="299"/>
      <c r="I40" s="300"/>
      <c r="J40" s="300" t="str">
        <f>+D15</f>
        <v>ESCUELA DEPORTES DEL VALLE-CAJ</v>
      </c>
      <c r="K40" s="300">
        <f>+K15</f>
        <v>310882332.98000002</v>
      </c>
      <c r="L40" s="300"/>
      <c r="M40" s="301"/>
    </row>
    <row r="41" spans="1:13" s="296" customFormat="1" ht="18.95" customHeight="1" x14ac:dyDescent="0.25">
      <c r="A41" s="302"/>
      <c r="B41" s="303"/>
      <c r="C41" s="303"/>
      <c r="D41" s="303"/>
      <c r="E41" s="303"/>
      <c r="F41" s="304"/>
      <c r="G41" s="300"/>
      <c r="H41" s="299"/>
      <c r="I41" s="300"/>
      <c r="J41" s="300" t="str">
        <f>+D23</f>
        <v>MUNICIPIO DE CALI</v>
      </c>
      <c r="K41" s="324">
        <f>+K23</f>
        <v>849149169.0888499</v>
      </c>
      <c r="L41" s="300"/>
      <c r="M41" s="301"/>
    </row>
    <row r="42" spans="1:13" s="296" customFormat="1" ht="18.95" customHeight="1" x14ac:dyDescent="0.25">
      <c r="A42" s="302"/>
      <c r="B42" s="303"/>
      <c r="C42" s="303"/>
      <c r="D42" s="303"/>
      <c r="E42" s="303"/>
      <c r="F42" s="304"/>
      <c r="G42" s="300"/>
      <c r="H42" s="299"/>
      <c r="I42" s="300"/>
      <c r="J42" s="300" t="s">
        <v>168</v>
      </c>
      <c r="K42" s="300">
        <f>SUM(K39:K41)</f>
        <v>1522040704.1717668</v>
      </c>
      <c r="L42" s="300"/>
      <c r="M42" s="301"/>
    </row>
    <row r="43" spans="1:13" s="296" customFormat="1" ht="18.95" customHeight="1" x14ac:dyDescent="0.25">
      <c r="A43" s="302"/>
      <c r="B43" s="303"/>
      <c r="C43" s="303"/>
      <c r="D43" s="303"/>
      <c r="E43" s="303"/>
      <c r="F43" s="304"/>
      <c r="G43" s="300"/>
      <c r="H43" s="299"/>
      <c r="I43" s="300"/>
      <c r="J43" s="300"/>
      <c r="K43" s="326" t="s">
        <v>170</v>
      </c>
      <c r="L43" s="300"/>
      <c r="M43" s="301"/>
    </row>
    <row r="44" spans="1:13" s="296" customFormat="1" ht="18.95" customHeight="1" x14ac:dyDescent="0.25">
      <c r="A44" s="302"/>
      <c r="B44" s="303"/>
      <c r="C44" s="303"/>
      <c r="D44" s="303"/>
      <c r="E44" s="303"/>
      <c r="F44" s="304"/>
      <c r="G44" s="300"/>
      <c r="H44" s="299"/>
      <c r="I44" s="300"/>
      <c r="J44" s="300"/>
      <c r="K44" s="325"/>
      <c r="L44" s="300"/>
      <c r="M44" s="301"/>
    </row>
    <row r="45" spans="1:13" s="296" customFormat="1" ht="18.95" customHeight="1" x14ac:dyDescent="0.25">
      <c r="A45" s="302"/>
      <c r="B45" s="303"/>
      <c r="C45" s="303"/>
      <c r="D45" s="303"/>
      <c r="E45" s="303"/>
      <c r="F45" s="304"/>
      <c r="G45" s="300"/>
      <c r="H45" s="299"/>
      <c r="I45" s="300"/>
      <c r="J45" s="326" t="s">
        <v>171</v>
      </c>
      <c r="K45" s="300">
        <f>+K36-K42</f>
        <v>651426121.47791004</v>
      </c>
      <c r="L45" s="300"/>
      <c r="M45" s="301"/>
    </row>
    <row r="46" spans="1:13" s="296" customFormat="1" ht="18.95" customHeight="1" x14ac:dyDescent="0.25">
      <c r="A46" s="302"/>
      <c r="B46" s="303"/>
      <c r="C46" s="303"/>
      <c r="D46" s="303"/>
      <c r="E46" s="303"/>
      <c r="F46" s="304"/>
      <c r="G46" s="300"/>
      <c r="H46" s="299"/>
      <c r="I46" s="300"/>
      <c r="J46" s="300" t="s">
        <v>172</v>
      </c>
      <c r="K46" s="300">
        <f>+K45*50%</f>
        <v>325713060.73895502</v>
      </c>
      <c r="L46" s="300"/>
      <c r="M46" s="301"/>
    </row>
    <row r="47" spans="1:13" s="296" customFormat="1" ht="18.95" customHeight="1" x14ac:dyDescent="0.25">
      <c r="A47" s="302"/>
      <c r="B47" s="303"/>
      <c r="C47" s="303"/>
      <c r="D47" s="303"/>
      <c r="E47" s="303"/>
      <c r="F47" s="304"/>
      <c r="G47" s="300"/>
      <c r="H47" s="299"/>
      <c r="I47" s="300"/>
      <c r="J47" s="300"/>
      <c r="K47" s="300"/>
      <c r="L47" s="300"/>
      <c r="M47" s="301"/>
    </row>
    <row r="48" spans="1:13" s="296" customFormat="1" ht="18.95" customHeight="1" x14ac:dyDescent="0.25">
      <c r="A48" s="302"/>
      <c r="B48" s="303"/>
      <c r="C48" s="303"/>
      <c r="D48" s="303"/>
      <c r="E48" s="303"/>
      <c r="F48" s="304"/>
      <c r="G48" s="300"/>
      <c r="H48" s="299"/>
      <c r="I48" s="300"/>
      <c r="J48" s="300"/>
      <c r="K48" s="300"/>
      <c r="L48" s="300"/>
      <c r="M48" s="301"/>
    </row>
    <row r="49" spans="1:13" s="296" customFormat="1" ht="18.95" customHeight="1" x14ac:dyDescent="0.25">
      <c r="A49" s="302"/>
      <c r="B49" s="303"/>
      <c r="C49" s="303"/>
      <c r="D49" s="303"/>
      <c r="E49" s="303"/>
      <c r="F49" s="304"/>
      <c r="G49" s="300"/>
      <c r="H49" s="299"/>
      <c r="I49" s="300"/>
      <c r="J49" s="300"/>
      <c r="K49" s="300"/>
      <c r="L49" s="300"/>
      <c r="M49" s="301"/>
    </row>
    <row r="50" spans="1:13" s="296" customFormat="1" ht="18.95" customHeight="1" x14ac:dyDescent="0.25">
      <c r="A50" s="302"/>
      <c r="B50" s="303"/>
      <c r="C50" s="303"/>
      <c r="D50" s="303"/>
      <c r="E50" s="303"/>
      <c r="F50" s="304"/>
      <c r="G50" s="300"/>
      <c r="H50" s="299"/>
      <c r="I50" s="300"/>
      <c r="J50" s="300"/>
      <c r="K50" s="300"/>
      <c r="L50" s="300"/>
      <c r="M50" s="301"/>
    </row>
    <row r="51" spans="1:13" s="296" customFormat="1" ht="18.95" customHeight="1" x14ac:dyDescent="0.25">
      <c r="A51" s="302"/>
      <c r="B51" s="303"/>
      <c r="C51" s="303"/>
      <c r="D51" s="303"/>
      <c r="E51" s="303"/>
      <c r="F51" s="304"/>
      <c r="G51" s="300"/>
      <c r="H51" s="299"/>
      <c r="I51" s="300"/>
      <c r="J51" s="300"/>
      <c r="K51" s="300"/>
      <c r="L51" s="300"/>
      <c r="M51" s="301"/>
    </row>
    <row r="52" spans="1:13" s="296" customFormat="1" ht="18.95" customHeight="1" x14ac:dyDescent="0.25">
      <c r="A52" s="302"/>
      <c r="B52" s="303"/>
      <c r="C52" s="303"/>
      <c r="D52" s="303"/>
      <c r="E52" s="303"/>
      <c r="F52" s="304"/>
      <c r="G52" s="300"/>
      <c r="H52" s="299"/>
      <c r="I52" s="300"/>
      <c r="J52" s="300"/>
      <c r="K52" s="300"/>
      <c r="L52" s="300"/>
      <c r="M52" s="301"/>
    </row>
    <row r="53" spans="1:13" s="296" customFormat="1" ht="18.95" customHeight="1" x14ac:dyDescent="0.25">
      <c r="A53" s="302"/>
      <c r="B53" s="303"/>
      <c r="C53" s="303"/>
      <c r="D53" s="303"/>
      <c r="E53" s="303"/>
      <c r="F53" s="304"/>
      <c r="G53" s="300"/>
      <c r="H53" s="299"/>
      <c r="I53" s="300"/>
      <c r="J53" s="300"/>
      <c r="K53" s="300"/>
      <c r="L53" s="300"/>
      <c r="M53" s="301"/>
    </row>
    <row r="54" spans="1:13" s="296" customFormat="1" ht="18.95" customHeight="1" x14ac:dyDescent="0.25">
      <c r="A54" s="302"/>
      <c r="B54" s="303"/>
      <c r="C54" s="303"/>
      <c r="D54" s="303"/>
      <c r="E54" s="303"/>
      <c r="F54" s="304"/>
      <c r="G54" s="300"/>
      <c r="H54" s="299"/>
      <c r="I54" s="300"/>
      <c r="J54" s="300"/>
      <c r="K54" s="300"/>
      <c r="L54" s="300"/>
      <c r="M54" s="301"/>
    </row>
    <row r="55" spans="1:13" s="296" customFormat="1" ht="18.95" customHeight="1" x14ac:dyDescent="0.25">
      <c r="A55" s="302"/>
      <c r="B55" s="303"/>
      <c r="C55" s="303"/>
      <c r="D55" s="303"/>
      <c r="E55" s="303"/>
      <c r="F55" s="304"/>
      <c r="G55" s="300"/>
      <c r="H55" s="299"/>
      <c r="I55" s="300"/>
      <c r="J55" s="300"/>
      <c r="K55" s="300"/>
      <c r="L55" s="300"/>
      <c r="M55" s="301"/>
    </row>
    <row r="56" spans="1:13" s="296" customFormat="1" ht="18.95" customHeight="1" x14ac:dyDescent="0.25">
      <c r="A56" s="302"/>
      <c r="B56" s="303"/>
      <c r="C56" s="303"/>
      <c r="D56" s="303"/>
      <c r="E56" s="303"/>
      <c r="F56" s="304"/>
      <c r="G56" s="300"/>
      <c r="H56" s="299"/>
      <c r="I56" s="300"/>
      <c r="J56" s="300"/>
      <c r="K56" s="300"/>
      <c r="L56" s="300"/>
      <c r="M56" s="301"/>
    </row>
    <row r="57" spans="1:13" s="296" customFormat="1" ht="18.95" customHeight="1" x14ac:dyDescent="0.25">
      <c r="A57" s="302"/>
      <c r="B57" s="303"/>
      <c r="C57" s="303"/>
      <c r="D57" s="303"/>
      <c r="E57" s="303"/>
      <c r="F57" s="304"/>
      <c r="G57" s="300"/>
      <c r="H57" s="299"/>
      <c r="I57" s="300"/>
      <c r="J57" s="300"/>
      <c r="K57" s="300"/>
      <c r="L57" s="300"/>
      <c r="M57" s="301"/>
    </row>
    <row r="58" spans="1:13" ht="14.25" customHeight="1" x14ac:dyDescent="0.2">
      <c r="A58" s="305"/>
      <c r="B58" s="306"/>
      <c r="C58" s="306"/>
      <c r="D58" s="306"/>
      <c r="E58" s="306"/>
      <c r="F58" s="306"/>
      <c r="G58" s="306"/>
      <c r="H58" s="307"/>
      <c r="I58" s="306"/>
      <c r="J58" s="306"/>
      <c r="K58" s="306"/>
      <c r="L58" s="306"/>
      <c r="M58" s="308"/>
    </row>
    <row r="59" spans="1:13" ht="12.75" customHeight="1" x14ac:dyDescent="0.2">
      <c r="A59" s="309" t="s">
        <v>165</v>
      </c>
      <c r="B59" s="310"/>
      <c r="C59" s="310"/>
      <c r="D59" s="311"/>
      <c r="E59" s="700" t="s">
        <v>166</v>
      </c>
      <c r="F59" s="701"/>
      <c r="G59" s="701"/>
      <c r="H59" s="312"/>
      <c r="I59" s="701"/>
      <c r="J59" s="701"/>
      <c r="K59" s="701"/>
      <c r="L59" s="701"/>
      <c r="M59" s="701"/>
    </row>
    <row r="60" spans="1:13" ht="12.75" customHeight="1" x14ac:dyDescent="0.2">
      <c r="A60" s="313" t="s">
        <v>167</v>
      </c>
      <c r="B60" s="314"/>
      <c r="C60" s="314"/>
      <c r="D60" s="315"/>
      <c r="E60" s="702" t="s">
        <v>167</v>
      </c>
      <c r="F60" s="703"/>
      <c r="G60" s="703"/>
      <c r="H60" s="316"/>
      <c r="I60" s="317"/>
      <c r="J60" s="317"/>
      <c r="K60" s="317"/>
      <c r="L60" s="317"/>
      <c r="M60" s="318"/>
    </row>
    <row r="61" spans="1:13" ht="14.25" customHeight="1" x14ac:dyDescent="0.2">
      <c r="H61" s="319"/>
      <c r="I61" s="320"/>
      <c r="J61" s="320"/>
      <c r="K61" s="320"/>
      <c r="L61" s="320"/>
      <c r="M61" s="321"/>
    </row>
    <row r="62" spans="1:13" ht="14.25" customHeight="1" x14ac:dyDescent="0.2">
      <c r="D62" s="298"/>
      <c r="E62" s="298"/>
      <c r="F62" s="298"/>
      <c r="G62" s="298"/>
      <c r="H62" s="319"/>
      <c r="I62" s="298"/>
      <c r="J62" s="298"/>
      <c r="K62" s="298"/>
      <c r="L62" s="298"/>
      <c r="M62" s="321"/>
    </row>
  </sheetData>
  <mergeCells count="41">
    <mergeCell ref="A2:D3"/>
    <mergeCell ref="E2:J3"/>
    <mergeCell ref="L2:M2"/>
    <mergeCell ref="L3:M3"/>
    <mergeCell ref="A4:D4"/>
    <mergeCell ref="E4:J4"/>
    <mergeCell ref="L4:M4"/>
    <mergeCell ref="D17:E17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29:E29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36:E36"/>
    <mergeCell ref="E59:G59"/>
    <mergeCell ref="I59:M59"/>
    <mergeCell ref="E60:G60"/>
    <mergeCell ref="D30:E30"/>
    <mergeCell ref="D31:E31"/>
    <mergeCell ref="D32:E32"/>
    <mergeCell ref="D33:E33"/>
    <mergeCell ref="D34:E34"/>
    <mergeCell ref="D35:E35"/>
  </mergeCells>
  <printOptions horizontalCentered="1"/>
  <pageMargins left="0.78740157480314965" right="0.59055118110236227" top="1.0236220472440944" bottom="0.59055118110236227" header="0.59055118110236227" footer="0.39370078740157483"/>
  <pageSetup scale="5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PRESUPUESTO 2024</vt:lpstr>
      <vt:lpstr>Hoja1</vt:lpstr>
      <vt:lpstr>PPTO.2023n</vt:lpstr>
      <vt:lpstr>INFORME CPXC OCTUBRE 2023</vt:lpstr>
      <vt:lpstr>'PRESUPUESTO 2024'!Área_de_impresión</vt:lpstr>
      <vt:lpstr>'PRESUPUESTO 2024'!Títulos_a_imprimir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PAVILION</dc:creator>
  <cp:lastModifiedBy>EMSIRVA ESP EN LIQUIDACION</cp:lastModifiedBy>
  <cp:lastPrinted>2024-09-18T19:18:56Z</cp:lastPrinted>
  <dcterms:created xsi:type="dcterms:W3CDTF">2011-04-06T15:03:05Z</dcterms:created>
  <dcterms:modified xsi:type="dcterms:W3CDTF">2025-01-22T20:58:39Z</dcterms:modified>
</cp:coreProperties>
</file>